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O:\Osakond\Indrek\strateegia\2023-2026\Tartu linna eelarvestrateegia\Uus\"/>
    </mc:Choice>
  </mc:AlternateContent>
  <xr:revisionPtr revIDLastSave="0" documentId="13_ncr:1_{B10C99B9-D6A6-4341-BBE0-D516F9048A70}" xr6:coauthVersionLast="47" xr6:coauthVersionMax="47" xr10:uidLastSave="{00000000-0000-0000-0000-000000000000}"/>
  <bookViews>
    <workbookView xWindow="2730" yWindow="1830" windowWidth="24195" windowHeight="16170" xr2:uid="{41F80D27-B80A-4ABC-A793-AFDCD511D5E3}"/>
  </bookViews>
  <sheets>
    <sheet name="Strateegia vorm KOV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4" i="1" l="1"/>
  <c r="F184" i="1"/>
  <c r="E184" i="1"/>
  <c r="D184" i="1"/>
  <c r="C184" i="1"/>
  <c r="G181" i="1"/>
  <c r="F181" i="1"/>
  <c r="E181" i="1"/>
  <c r="D181" i="1"/>
  <c r="C181" i="1"/>
  <c r="G178" i="1"/>
  <c r="F178" i="1"/>
  <c r="E178" i="1"/>
  <c r="D178" i="1"/>
  <c r="C178" i="1"/>
  <c r="G175" i="1"/>
  <c r="F175" i="1"/>
  <c r="E175" i="1"/>
  <c r="D175" i="1"/>
  <c r="C175" i="1"/>
  <c r="G172" i="1"/>
  <c r="F172" i="1"/>
  <c r="E172" i="1"/>
  <c r="D172" i="1"/>
  <c r="C172" i="1"/>
  <c r="G169" i="1"/>
  <c r="F169" i="1"/>
  <c r="E169" i="1"/>
  <c r="D169" i="1"/>
  <c r="C169" i="1"/>
  <c r="G166" i="1"/>
  <c r="F166" i="1"/>
  <c r="E166" i="1"/>
  <c r="D166" i="1"/>
  <c r="C166" i="1"/>
  <c r="G163" i="1"/>
  <c r="F163" i="1"/>
  <c r="E163" i="1"/>
  <c r="D163" i="1"/>
  <c r="C163" i="1"/>
  <c r="G160" i="1"/>
  <c r="F160" i="1"/>
  <c r="E160" i="1"/>
  <c r="D160" i="1"/>
  <c r="C160" i="1"/>
  <c r="G157" i="1"/>
  <c r="F157" i="1"/>
  <c r="E157" i="1"/>
  <c r="D157" i="1"/>
  <c r="C157" i="1"/>
  <c r="G154" i="1"/>
  <c r="F154" i="1"/>
  <c r="E154" i="1"/>
  <c r="D154" i="1"/>
  <c r="C154" i="1"/>
  <c r="G151" i="1"/>
  <c r="F151" i="1"/>
  <c r="E151" i="1"/>
  <c r="D151" i="1"/>
  <c r="C151" i="1"/>
  <c r="G148" i="1"/>
  <c r="F148" i="1"/>
  <c r="E148" i="1"/>
  <c r="D148" i="1"/>
  <c r="C148" i="1"/>
  <c r="G145" i="1"/>
  <c r="F145" i="1"/>
  <c r="E145" i="1"/>
  <c r="D145" i="1"/>
  <c r="C145" i="1"/>
  <c r="C144" i="1"/>
  <c r="C142" i="1" s="1"/>
  <c r="G142" i="1"/>
  <c r="F142" i="1"/>
  <c r="E142" i="1"/>
  <c r="D142" i="1"/>
  <c r="G139" i="1"/>
  <c r="F139" i="1"/>
  <c r="E139" i="1"/>
  <c r="D139" i="1"/>
  <c r="C139" i="1"/>
  <c r="G136" i="1"/>
  <c r="F136" i="1"/>
  <c r="E136" i="1"/>
  <c r="D136" i="1"/>
  <c r="C136" i="1"/>
  <c r="C135" i="1"/>
  <c r="C133" i="1" s="1"/>
  <c r="G133" i="1"/>
  <c r="F133" i="1"/>
  <c r="E133" i="1"/>
  <c r="D133" i="1"/>
  <c r="G130" i="1"/>
  <c r="F130" i="1"/>
  <c r="E130" i="1"/>
  <c r="D130" i="1"/>
  <c r="C130" i="1"/>
  <c r="G127" i="1"/>
  <c r="F127" i="1"/>
  <c r="E127" i="1"/>
  <c r="D127" i="1"/>
  <c r="C127" i="1"/>
  <c r="G124" i="1"/>
  <c r="F124" i="1"/>
  <c r="E124" i="1"/>
  <c r="D124" i="1"/>
  <c r="C124" i="1"/>
  <c r="G121" i="1"/>
  <c r="F121" i="1"/>
  <c r="E121" i="1"/>
  <c r="D121" i="1"/>
  <c r="C121" i="1"/>
  <c r="G118" i="1"/>
  <c r="F118" i="1"/>
  <c r="E118" i="1"/>
  <c r="D118" i="1"/>
  <c r="C118" i="1"/>
  <c r="G115" i="1"/>
  <c r="F115" i="1"/>
  <c r="E115" i="1"/>
  <c r="D115" i="1"/>
  <c r="C115" i="1"/>
  <c r="G112" i="1"/>
  <c r="F112" i="1"/>
  <c r="E112" i="1"/>
  <c r="D112" i="1"/>
  <c r="C112" i="1"/>
  <c r="G109" i="1"/>
  <c r="F109" i="1"/>
  <c r="E109" i="1"/>
  <c r="D109" i="1"/>
  <c r="C109" i="1"/>
  <c r="G106" i="1"/>
  <c r="F106" i="1"/>
  <c r="E106" i="1"/>
  <c r="D106" i="1"/>
  <c r="C106" i="1"/>
  <c r="G103" i="1"/>
  <c r="F103" i="1"/>
  <c r="E103" i="1"/>
  <c r="D103" i="1"/>
  <c r="C103" i="1"/>
  <c r="G100" i="1"/>
  <c r="F100" i="1"/>
  <c r="E100" i="1"/>
  <c r="D100" i="1"/>
  <c r="C100" i="1"/>
  <c r="G97" i="1"/>
  <c r="F97" i="1"/>
  <c r="E97" i="1"/>
  <c r="D97" i="1"/>
  <c r="C97" i="1"/>
  <c r="G94" i="1"/>
  <c r="F94" i="1"/>
  <c r="E94" i="1"/>
  <c r="D94" i="1"/>
  <c r="C94" i="1"/>
  <c r="G90" i="1"/>
  <c r="G189" i="1" s="1"/>
  <c r="F90" i="1"/>
  <c r="F189" i="1" s="1"/>
  <c r="E90" i="1"/>
  <c r="E189" i="1" s="1"/>
  <c r="D90" i="1"/>
  <c r="C90" i="1"/>
  <c r="C24" i="1" s="1"/>
  <c r="G89" i="1"/>
  <c r="G188" i="1" s="1"/>
  <c r="F89" i="1"/>
  <c r="F188" i="1" s="1"/>
  <c r="E89" i="1"/>
  <c r="D89" i="1"/>
  <c r="D188" i="1" s="1"/>
  <c r="C89" i="1"/>
  <c r="F88" i="1"/>
  <c r="F23" i="1" s="1"/>
  <c r="G85" i="1"/>
  <c r="F85" i="1"/>
  <c r="E85" i="1"/>
  <c r="D85" i="1"/>
  <c r="C85" i="1"/>
  <c r="G82" i="1"/>
  <c r="F82" i="1"/>
  <c r="E82" i="1"/>
  <c r="D82" i="1"/>
  <c r="C82" i="1"/>
  <c r="G79" i="1"/>
  <c r="F79" i="1"/>
  <c r="E79" i="1"/>
  <c r="D79" i="1"/>
  <c r="C79" i="1"/>
  <c r="G76" i="1"/>
  <c r="F76" i="1"/>
  <c r="E76" i="1"/>
  <c r="D76" i="1"/>
  <c r="C76" i="1"/>
  <c r="G73" i="1"/>
  <c r="F73" i="1"/>
  <c r="E73" i="1"/>
  <c r="D73" i="1"/>
  <c r="C73" i="1"/>
  <c r="G70" i="1"/>
  <c r="F70" i="1"/>
  <c r="E70" i="1"/>
  <c r="D70" i="1"/>
  <c r="C70" i="1"/>
  <c r="G67" i="1"/>
  <c r="F67" i="1"/>
  <c r="E67" i="1"/>
  <c r="D67" i="1"/>
  <c r="C67" i="1"/>
  <c r="G64" i="1"/>
  <c r="F64" i="1"/>
  <c r="E64" i="1"/>
  <c r="D64" i="1"/>
  <c r="C64" i="1"/>
  <c r="G61" i="1"/>
  <c r="F61" i="1"/>
  <c r="E61" i="1"/>
  <c r="D61" i="1"/>
  <c r="C61" i="1"/>
  <c r="G58" i="1"/>
  <c r="F58" i="1"/>
  <c r="E58" i="1"/>
  <c r="D58" i="1"/>
  <c r="C58" i="1"/>
  <c r="C44" i="1"/>
  <c r="B44" i="1"/>
  <c r="B42" i="1"/>
  <c r="B41" i="1"/>
  <c r="G38" i="1"/>
  <c r="F38" i="1"/>
  <c r="E38" i="1"/>
  <c r="D38" i="1"/>
  <c r="C38" i="1"/>
  <c r="B38" i="1"/>
  <c r="C37" i="1"/>
  <c r="B37" i="1"/>
  <c r="C36" i="1"/>
  <c r="B36" i="1"/>
  <c r="C35" i="1"/>
  <c r="B35" i="1"/>
  <c r="G34" i="1"/>
  <c r="F34" i="1"/>
  <c r="E34" i="1"/>
  <c r="D34" i="1"/>
  <c r="C32" i="1"/>
  <c r="B32" i="1"/>
  <c r="C31" i="1"/>
  <c r="B31" i="1"/>
  <c r="C30" i="1"/>
  <c r="B30" i="1"/>
  <c r="C29" i="1"/>
  <c r="B29" i="1"/>
  <c r="C28" i="1"/>
  <c r="B28" i="1"/>
  <c r="C27" i="1"/>
  <c r="B27" i="1"/>
  <c r="C26" i="1"/>
  <c r="B26" i="1"/>
  <c r="F25" i="1"/>
  <c r="D25" i="1"/>
  <c r="C25" i="1"/>
  <c r="B25" i="1"/>
  <c r="F24" i="1"/>
  <c r="F52" i="1" s="1"/>
  <c r="E24" i="1"/>
  <c r="E52" i="1" s="1"/>
  <c r="C23" i="1"/>
  <c r="B23" i="1"/>
  <c r="C22" i="1"/>
  <c r="B22" i="1"/>
  <c r="C19" i="1"/>
  <c r="B19" i="1"/>
  <c r="C17" i="1"/>
  <c r="B17" i="1"/>
  <c r="C16" i="1"/>
  <c r="B16" i="1"/>
  <c r="G15" i="1"/>
  <c r="G13" i="1" s="1"/>
  <c r="F15" i="1"/>
  <c r="F13" i="1" s="1"/>
  <c r="E15" i="1"/>
  <c r="E13" i="1" s="1"/>
  <c r="D15" i="1"/>
  <c r="D13" i="1" s="1"/>
  <c r="C14" i="1"/>
  <c r="B14" i="1"/>
  <c r="C12" i="1"/>
  <c r="B12" i="1"/>
  <c r="C11" i="1"/>
  <c r="B11" i="1"/>
  <c r="C10" i="1"/>
  <c r="B10" i="1"/>
  <c r="C9" i="1"/>
  <c r="B9" i="1"/>
  <c r="G8" i="1"/>
  <c r="F8" i="1"/>
  <c r="E8" i="1"/>
  <c r="D8" i="1"/>
  <c r="C7" i="1"/>
  <c r="B7" i="1"/>
  <c r="C6" i="1"/>
  <c r="B6" i="1"/>
  <c r="C5" i="1"/>
  <c r="B5" i="1"/>
  <c r="C4" i="1"/>
  <c r="B4" i="1"/>
  <c r="G3" i="1"/>
  <c r="F3" i="1"/>
  <c r="E3" i="1"/>
  <c r="E2" i="1" s="1"/>
  <c r="D3" i="1"/>
  <c r="G54" i="1" l="1"/>
  <c r="E88" i="1"/>
  <c r="E23" i="1" s="1"/>
  <c r="E91" i="1" s="1"/>
  <c r="C3" i="1"/>
  <c r="C189" i="1"/>
  <c r="B3" i="1"/>
  <c r="B24" i="1"/>
  <c r="B52" i="1" s="1"/>
  <c r="B8" i="1"/>
  <c r="C52" i="1"/>
  <c r="F2" i="1"/>
  <c r="F53" i="1" s="1"/>
  <c r="D88" i="1"/>
  <c r="D23" i="1" s="1"/>
  <c r="D21" i="1" s="1"/>
  <c r="C34" i="1"/>
  <c r="C42" i="1" s="1"/>
  <c r="C41" i="1"/>
  <c r="B15" i="1"/>
  <c r="B13" i="1" s="1"/>
  <c r="F20" i="1"/>
  <c r="F47" i="1" s="1"/>
  <c r="F55" i="1"/>
  <c r="F54" i="1"/>
  <c r="C8" i="1"/>
  <c r="E25" i="1"/>
  <c r="E21" i="1" s="1"/>
  <c r="B34" i="1"/>
  <c r="G25" i="1"/>
  <c r="G2" i="1"/>
  <c r="G53" i="1" s="1"/>
  <c r="B21" i="1"/>
  <c r="G24" i="1"/>
  <c r="G52" i="1" s="1"/>
  <c r="C21" i="1"/>
  <c r="B45" i="1"/>
  <c r="C88" i="1"/>
  <c r="C91" i="1" s="1"/>
  <c r="D2" i="1"/>
  <c r="E53" i="1" s="1"/>
  <c r="F187" i="1"/>
  <c r="F191" i="1"/>
  <c r="G187" i="1"/>
  <c r="G191" i="1"/>
  <c r="E54" i="1"/>
  <c r="E192" i="1"/>
  <c r="E55" i="1"/>
  <c r="E20" i="1"/>
  <c r="F192" i="1"/>
  <c r="F91" i="1"/>
  <c r="F21" i="1"/>
  <c r="F33" i="1" s="1"/>
  <c r="D191" i="1"/>
  <c r="G192" i="1"/>
  <c r="G88" i="1"/>
  <c r="G23" i="1" s="1"/>
  <c r="D24" i="1"/>
  <c r="D52" i="1" s="1"/>
  <c r="C188" i="1"/>
  <c r="D189" i="1"/>
  <c r="D192" i="1" s="1"/>
  <c r="E188" i="1"/>
  <c r="C192" i="1"/>
  <c r="C15" i="1"/>
  <c r="C13" i="1" s="1"/>
  <c r="D20" i="1" l="1"/>
  <c r="C45" i="1"/>
  <c r="C2" i="1"/>
  <c r="D53" i="1" s="1"/>
  <c r="D42" i="1"/>
  <c r="E42" i="1" s="1"/>
  <c r="F42" i="1" s="1"/>
  <c r="D91" i="1"/>
  <c r="B2" i="1"/>
  <c r="C53" i="1" s="1"/>
  <c r="D55" i="1"/>
  <c r="G20" i="1"/>
  <c r="G33" i="1" s="1"/>
  <c r="G55" i="1"/>
  <c r="C54" i="1"/>
  <c r="D54" i="1"/>
  <c r="F37" i="1"/>
  <c r="F51" i="1" s="1"/>
  <c r="F48" i="1"/>
  <c r="D33" i="1"/>
  <c r="D47" i="1"/>
  <c r="F190" i="1"/>
  <c r="C191" i="1"/>
  <c r="C190" i="1" s="1"/>
  <c r="C187" i="1"/>
  <c r="G21" i="1"/>
  <c r="G91" i="1"/>
  <c r="E191" i="1"/>
  <c r="E187" i="1"/>
  <c r="D187" i="1"/>
  <c r="E33" i="1"/>
  <c r="E47" i="1"/>
  <c r="C55" i="1"/>
  <c r="C20" i="1"/>
  <c r="D190" i="1"/>
  <c r="G190" i="1"/>
  <c r="C46" i="1" l="1"/>
  <c r="G47" i="1"/>
  <c r="G48" i="1" s="1"/>
  <c r="B55" i="1"/>
  <c r="B20" i="1"/>
  <c r="B46" i="1"/>
  <c r="D37" i="1"/>
  <c r="D41" i="1" s="1"/>
  <c r="G37" i="1"/>
  <c r="G51" i="1" s="1"/>
  <c r="E190" i="1"/>
  <c r="C33" i="1"/>
  <c r="C51" i="1" s="1"/>
  <c r="C47" i="1"/>
  <c r="G42" i="1"/>
  <c r="E48" i="1"/>
  <c r="E37" i="1"/>
  <c r="E51" i="1" s="1"/>
  <c r="D48" i="1"/>
  <c r="B33" i="1" l="1"/>
  <c r="B51" i="1" s="1"/>
  <c r="B47" i="1"/>
  <c r="C49" i="1"/>
  <c r="C48" i="1"/>
  <c r="E41" i="1"/>
  <c r="D45" i="1"/>
  <c r="D51" i="1"/>
  <c r="B49" i="1" l="1"/>
  <c r="B48" i="1"/>
  <c r="D46" i="1"/>
  <c r="D49" i="1"/>
  <c r="F41" i="1"/>
  <c r="E45" i="1"/>
  <c r="E46" i="1" l="1"/>
  <c r="E49" i="1"/>
  <c r="G41" i="1"/>
  <c r="G45" i="1" s="1"/>
  <c r="F45" i="1"/>
  <c r="F46" i="1" l="1"/>
  <c r="F49" i="1"/>
  <c r="G46" i="1"/>
  <c r="G4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kersti.sannik</author>
    <author>Admin</author>
  </authors>
  <commentList>
    <comment ref="A44" authorId="0" shapeId="0" xr:uid="{9B3B92FC-A33D-4418-A88D-C5C0B7D43175}">
      <text>
        <r>
          <rPr>
            <b/>
            <sz val="9"/>
            <color indexed="81"/>
            <rFont val="Tahoma"/>
            <family val="2"/>
            <charset val="186"/>
          </rPr>
          <t>kersti.sannik:</t>
        </r>
        <r>
          <rPr>
            <sz val="9"/>
            <color indexed="81"/>
            <rFont val="Tahoma"/>
            <family val="2"/>
            <charset val="186"/>
          </rPr>
          <t xml:space="preserve">
sildfinantseering</t>
        </r>
      </text>
    </comment>
    <comment ref="A52" authorId="0" shapeId="0" xr:uid="{9297EF24-2B9E-4C12-8EC9-0B225078892E}">
      <text>
        <r>
          <rPr>
            <b/>
            <sz val="9"/>
            <color indexed="81"/>
            <rFont val="Tahoma"/>
            <family val="2"/>
            <charset val="186"/>
          </rPr>
          <t>kersti.sannik:</t>
        </r>
        <r>
          <rPr>
            <sz val="9"/>
            <color indexed="81"/>
            <rFont val="Tahoma"/>
            <family val="2"/>
            <charset val="186"/>
          </rPr>
          <t xml:space="preserve">
laenu ei tohi rohkem võtta kui investeeringute omaosaluse katteks, osakute soetamiseks ja sihtfini ning laenu andmiseks</t>
        </r>
      </text>
    </comment>
    <comment ref="B52" authorId="1" shapeId="0" xr:uid="{34D14E88-6B33-475C-B5A7-92E363CA7A96}">
      <text>
        <r>
          <rPr>
            <b/>
            <sz val="9"/>
            <color indexed="81"/>
            <rFont val="Tahoma"/>
            <family val="2"/>
            <charset val="186"/>
          </rPr>
          <t>Admin:</t>
        </r>
        <r>
          <rPr>
            <sz val="9"/>
            <color indexed="81"/>
            <rFont val="Tahoma"/>
            <family val="2"/>
            <charset val="186"/>
          </rPr>
          <t xml:space="preserve">
Võlakohustiste võtmine investeerimiseks ja olemasolevate võlakohustiste täitmiseks (KOFS § 38 lg 1 p-d 1 ja 4)</t>
        </r>
      </text>
    </comment>
    <comment ref="A93" authorId="0" shapeId="0" xr:uid="{5CB0ED99-3255-454E-8520-D9A1CE319FBC}">
      <text>
        <r>
          <rPr>
            <b/>
            <sz val="9"/>
            <color indexed="81"/>
            <rFont val="Tahoma"/>
            <family val="2"/>
            <charset val="186"/>
          </rPr>
          <t>kersti.sannik:</t>
        </r>
        <r>
          <rPr>
            <sz val="9"/>
            <color indexed="81"/>
            <rFont val="Tahoma"/>
            <family val="2"/>
            <charset val="186"/>
          </rPr>
          <t xml:space="preserve">
siin võivad olla ka art 4502 alt tehtavad investeeringud</t>
        </r>
      </text>
    </comment>
    <comment ref="C120" authorId="1" shapeId="0" xr:uid="{E7DC782F-CA7F-4FD1-9B5A-5959CE658054}">
      <text>
        <r>
          <rPr>
            <b/>
            <sz val="9"/>
            <color indexed="81"/>
            <rFont val="Tahoma"/>
            <family val="2"/>
            <charset val="186"/>
          </rPr>
          <t>Admin:</t>
        </r>
        <r>
          <rPr>
            <sz val="9"/>
            <color indexed="81"/>
            <rFont val="Tahoma"/>
            <family val="2"/>
            <charset val="186"/>
          </rPr>
          <t xml:space="preserve">
Hoone ost</t>
        </r>
      </text>
    </comment>
  </commentList>
</comments>
</file>

<file path=xl/sharedStrings.xml><?xml version="1.0" encoding="utf-8"?>
<sst xmlns="http://schemas.openxmlformats.org/spreadsheetml/2006/main" count="202" uniqueCount="114">
  <si>
    <t>Tartu linn 13.10.2022 määrus nr 33</t>
  </si>
  <si>
    <t>2021 täitmine</t>
  </si>
  <si>
    <t>2022 eeldatav täitmine</t>
  </si>
  <si>
    <t xml:space="preserve">2023 eelarve  </t>
  </si>
  <si>
    <t xml:space="preserve">2024 eelarve  </t>
  </si>
  <si>
    <t xml:space="preserve">2025 eelarve  </t>
  </si>
  <si>
    <t xml:space="preserve">2026 eelarve  </t>
  </si>
  <si>
    <t>Põhitegevuse tulud kokku</t>
  </si>
  <si>
    <t>Põhitegevuse kulud kokku</t>
  </si>
  <si>
    <t>Põhitegevuse tulem</t>
  </si>
  <si>
    <t>Investeerimistegevus kokku</t>
  </si>
  <si>
    <t>Eelarve tulem</t>
  </si>
  <si>
    <t>Finantseerimistegevus</t>
  </si>
  <si>
    <t>Likviidsete varade muutus (+ suurenemine, - vähenemine)</t>
  </si>
  <si>
    <t>Nõuete ja kohustiste saldode muutus kokku (+ /-)</t>
  </si>
  <si>
    <t>Likviidsete varade suunamata jääk aasta lõpuks</t>
  </si>
  <si>
    <t>Võlakohustised kokku aasta lõpu seisuga</t>
  </si>
  <si>
    <t>Vaba netovõlakoormus (eurodes)</t>
  </si>
  <si>
    <t>E/a kontroll (tasakaal)</t>
  </si>
  <si>
    <t>Kohustiste võtmise kontroll</t>
  </si>
  <si>
    <t>Põhitegevuse tulude muutus</t>
  </si>
  <si>
    <t>-</t>
  </si>
  <si>
    <t>Põhitegevuse kulude muutus</t>
  </si>
  <si>
    <t>Omafinantseerimise võimekuse näitaja</t>
  </si>
  <si>
    <t>Investeeringuobjektid* (alati "+" märgiga)</t>
  </si>
  <si>
    <t>01 Üldised valitsussektori teenused</t>
  </si>
  <si>
    <t>sh toetuse arvelt</t>
  </si>
  <si>
    <t>sh muude vahendite arvelt (omaosalus)</t>
  </si>
  <si>
    <t>02 Riigikaitse</t>
  </si>
  <si>
    <t>03 Avalik kord ja julgeolek</t>
  </si>
  <si>
    <t>04 Majandus</t>
  </si>
  <si>
    <t>05 Keskkonnakaitse</t>
  </si>
  <si>
    <t>06 Elamu- ja kommunaalmajandus</t>
  </si>
  <si>
    <t>07 Tervishoid</t>
  </si>
  <si>
    <t>08 Vabaaeg, kultuur ja religioon</t>
  </si>
  <si>
    <t>09 Haridus</t>
  </si>
  <si>
    <t>10 Sotsiaalne kaitse</t>
  </si>
  <si>
    <t>KÕIK KOKKU</t>
  </si>
  <si>
    <t>Põhivara soetuse kontroll</t>
  </si>
  <si>
    <t>Suuremad investeeringud nimeliselt</t>
  </si>
  <si>
    <t>Munitsipaalmaja rekonstrueerimine (Kalda tee 40)</t>
  </si>
  <si>
    <t>Annemõisa 12 hoone terviklik rekonstrueerimine rehabilitatsioonikeskuseks</t>
  </si>
  <si>
    <t>Anne Sauna (Anne 44) rekonstrueerimine</t>
  </si>
  <si>
    <t>Südalinna Kultuurikeskuse ehituse ettevalmistus</t>
  </si>
  <si>
    <t>Laululava territooriumi väljaarendamine</t>
  </si>
  <si>
    <t>Lasteaed Hellik (Aardla 138) uue hoone ehitus</t>
  </si>
  <si>
    <t>Lasteaed Tähtvere (Tammsaare 10) rekonstrueerimine</t>
  </si>
  <si>
    <t>Karlova Kooli (Lina 2) rekonstrueerimine</t>
  </si>
  <si>
    <t>Karlova Kooli (Salme 1a) rekonstrueerimine</t>
  </si>
  <si>
    <t>Miina Härma Gümnaasiumi rekonstrueerimine</t>
  </si>
  <si>
    <t>Kesklinna Kooli (Kroonuaia 7) rekonstrueerimine</t>
  </si>
  <si>
    <t>Pärli Kooli (Ploomi 1) rekonstrueerimine</t>
  </si>
  <si>
    <t>Tänavavalgustuses üleminek LED valgustitele</t>
  </si>
  <si>
    <t>Loomade varjupaiga taristu renoveerimine</t>
  </si>
  <si>
    <t>Puiestee tn rekonstrueerimine (Roosi - Paju)</t>
  </si>
  <si>
    <t>Ujula tn. rekonstrueerimine</t>
  </si>
  <si>
    <t>Ülikooli tn rekonstrueerimine (Küütri-Munga-Lai)</t>
  </si>
  <si>
    <t>Põhja pst ja Muuseumi tee ehitus</t>
  </si>
  <si>
    <t>Sõpruse silla rekonstrueerimine</t>
  </si>
  <si>
    <t>Jalgrattateede põhivõrgu rajamine</t>
  </si>
  <si>
    <t>Kergliiklustunnelite ehitus (koostöös Eesti Raudteega)</t>
  </si>
  <si>
    <t>Ujula tn jalg- ja jalgrattatee ehitus</t>
  </si>
  <si>
    <t>Emajõe äärne matkarada</t>
  </si>
  <si>
    <t>Kvissentali liikuvuskeskuse rajamine</t>
  </si>
  <si>
    <t>Lõunakeskuse liikuvuskeskuse rajamine</t>
  </si>
  <si>
    <t xml:space="preserve">Rattarendisüsteemi arendamine </t>
  </si>
  <si>
    <t>Sadamaraudtee rohekoridor</t>
  </si>
  <si>
    <t>Jaamamõisa oja rohekoridori rajamine</t>
  </si>
  <si>
    <t>Kvissentali rohekoridori rajamine</t>
  </si>
  <si>
    <t>Trepistiku rajamine (Kaarsild - Rahu sild)</t>
  </si>
  <si>
    <t>Hoonete kliimaneutraalseks renoveerimine projektis "OpenLab"</t>
  </si>
  <si>
    <t>Muud</t>
  </si>
  <si>
    <t>Kokku</t>
  </si>
  <si>
    <t xml:space="preserve">2023     eelarve  </t>
  </si>
  <si>
    <t xml:space="preserve">2024    eelarve  </t>
  </si>
  <si>
    <t xml:space="preserve">2025     eelarve  </t>
  </si>
  <si>
    <t xml:space="preserve">2026     eelarve  </t>
  </si>
  <si>
    <t>Maksutulud</t>
  </si>
  <si>
    <t>Tulud kaupade ja teenuste müügist</t>
  </si>
  <si>
    <t>Saadavad toetused tegevuskuludeks</t>
  </si>
  <si>
    <t>Muud tegevustulud</t>
  </si>
  <si>
    <t>sh tulumaks</t>
  </si>
  <si>
    <t>sh maamaks</t>
  </si>
  <si>
    <t>sh muud maksutulud</t>
  </si>
  <si>
    <t xml:space="preserve">sh tasandusfond </t>
  </si>
  <si>
    <t>sh toetusfond</t>
  </si>
  <si>
    <t>sh muud saadud toetused tegevuskuludeks</t>
  </si>
  <si>
    <t>Antavad toetused tegevuskuludeks</t>
  </si>
  <si>
    <t>Muud tegevuskulud</t>
  </si>
  <si>
    <t>sh personalikulud</t>
  </si>
  <si>
    <t>sh majandamiskulud</t>
  </si>
  <si>
    <t>sh muud kulud</t>
  </si>
  <si>
    <r>
      <t xml:space="preserve">sh alates </t>
    </r>
    <r>
      <rPr>
        <b/>
        <i/>
        <sz val="9"/>
        <rFont val="Inter"/>
        <family val="3"/>
      </rPr>
      <t>2012</t>
    </r>
    <r>
      <rPr>
        <i/>
        <sz val="9"/>
        <rFont val="Inter"/>
        <family val="3"/>
      </rPr>
      <t xml:space="preserve"> sõlmitud katkestamatud kasutusrendimaksed </t>
    </r>
  </si>
  <si>
    <t>Põhivara müük (+)</t>
  </si>
  <si>
    <t>Põhivara soetus (-)</t>
  </si>
  <si>
    <t>sh projektide omaosalus</t>
  </si>
  <si>
    <t>Põhivara soetuseks saadav sihtfinantseerimine (+)</t>
  </si>
  <si>
    <t>Põhivara soetuseks antav sihtfinantseerimine (-)</t>
  </si>
  <si>
    <t>Osaluste ning muude aktsiate ja osade müük (+)</t>
  </si>
  <si>
    <t>Osaluste ning muude aktsiate ja osade soetus (-)</t>
  </si>
  <si>
    <t>Tagasilaekuvad laenud (+)</t>
  </si>
  <si>
    <t>Antavad laenud (-)</t>
  </si>
  <si>
    <t>Finantstulud (+)</t>
  </si>
  <si>
    <t>Finantskulud (-)</t>
  </si>
  <si>
    <t>sh üle 1 a perioodiga mittekatkestatav kasutusrent (konto 913100), sihtfinantseerimise kohustised (konto 253550), saadud ettemaksed (kontogrupp 2038)</t>
  </si>
  <si>
    <t>sh kohustised, mille võrra võib ületada netovõlakoormuse piirmäära</t>
  </si>
  <si>
    <t>Netovõlakoormus (eurodes)</t>
  </si>
  <si>
    <t>Netovõlakoormus (%)</t>
  </si>
  <si>
    <t>Netovõlakoormuse ülemmäär (eurodes)</t>
  </si>
  <si>
    <t>Netovõlakoormuse individuaalne ülemmäär (%)</t>
  </si>
  <si>
    <t>Kohustiste võtmine (+)</t>
  </si>
  <si>
    <t>Kohustiste tasumine (-)</t>
  </si>
  <si>
    <t>sh nõuete muutus (- suurenemine/ + vähenemine)</t>
  </si>
  <si>
    <t>sh kohustiste muutus (+ suurenemine/ - vähenemine)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</si>
</sst>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9">
    <font>
      <sz val="10"/>
      <name val="Arial"/>
      <charset val="186"/>
    </font>
    <font>
      <sz val="10"/>
      <name val="Times New Roman"/>
      <family val="1"/>
      <charset val="186"/>
    </font>
    <font>
      <b/>
      <sz val="9"/>
      <color indexed="81"/>
      <name val="Tahoma"/>
      <family val="2"/>
      <charset val="186"/>
    </font>
    <font>
      <sz val="9"/>
      <color indexed="81"/>
      <name val="Tahoma"/>
      <family val="2"/>
      <charset val="186"/>
    </font>
    <font>
      <b/>
      <sz val="10"/>
      <color rgb="FFF7F2E9"/>
      <name val="Inter"/>
      <family val="3"/>
    </font>
    <font>
      <sz val="10"/>
      <name val="Inter"/>
      <family val="3"/>
    </font>
    <font>
      <b/>
      <sz val="10"/>
      <name val="Inter"/>
      <family val="3"/>
    </font>
    <font>
      <sz val="8"/>
      <name val="Inter"/>
      <family val="3"/>
    </font>
    <font>
      <sz val="10"/>
      <color theme="1"/>
      <name val="Inter"/>
      <family val="3"/>
    </font>
    <font>
      <b/>
      <sz val="10"/>
      <color indexed="10"/>
      <name val="Inter"/>
      <family val="3"/>
    </font>
    <font>
      <sz val="8"/>
      <color rgb="FFFF0000"/>
      <name val="Inter"/>
      <family val="3"/>
    </font>
    <font>
      <b/>
      <i/>
      <sz val="10"/>
      <name val="Inter"/>
      <family val="3"/>
    </font>
    <font>
      <sz val="10"/>
      <color rgb="FFFF0000"/>
      <name val="Inter"/>
      <family val="3"/>
    </font>
    <font>
      <b/>
      <sz val="11"/>
      <color rgb="FFF7F2E9"/>
      <name val="Inter"/>
      <family val="3"/>
    </font>
    <font>
      <b/>
      <sz val="10"/>
      <color rgb="FFFF0000"/>
      <name val="Inter"/>
      <family val="3"/>
    </font>
    <font>
      <i/>
      <sz val="9"/>
      <name val="Inter"/>
      <family val="3"/>
    </font>
    <font>
      <b/>
      <i/>
      <sz val="9"/>
      <name val="Inter"/>
      <family val="3"/>
    </font>
    <font>
      <i/>
      <sz val="10"/>
      <name val="Inter"/>
      <family val="3"/>
    </font>
    <font>
      <sz val="10"/>
      <color indexed="8"/>
      <name val="Inter"/>
      <family val="3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55542"/>
        <bgColor indexed="64"/>
      </patternFill>
    </fill>
    <fill>
      <patternFill patternType="solid">
        <fgColor rgb="FFE1DEC5"/>
        <bgColor indexed="64"/>
      </patternFill>
    </fill>
    <fill>
      <patternFill patternType="solid">
        <fgColor rgb="FFF7F2E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2">
    <xf numFmtId="0" fontId="0" fillId="0" borderId="0" xfId="0"/>
    <xf numFmtId="0" fontId="5" fillId="0" borderId="0" xfId="0" applyFont="1"/>
    <xf numFmtId="0" fontId="5" fillId="2" borderId="0" xfId="0" applyFont="1" applyFill="1"/>
    <xf numFmtId="0" fontId="6" fillId="0" borderId="0" xfId="0" applyFont="1"/>
    <xf numFmtId="0" fontId="10" fillId="0" borderId="0" xfId="0" applyFont="1"/>
    <xf numFmtId="3" fontId="5" fillId="0" borderId="1" xfId="0" applyNumberFormat="1" applyFont="1" applyBorder="1" applyAlignment="1">
      <alignment wrapText="1"/>
    </xf>
    <xf numFmtId="3" fontId="5" fillId="0" borderId="2" xfId="0" applyNumberFormat="1" applyFont="1" applyBorder="1" applyAlignment="1">
      <alignment wrapText="1"/>
    </xf>
    <xf numFmtId="3" fontId="5" fillId="0" borderId="1" xfId="0" applyNumberFormat="1" applyFont="1" applyBorder="1"/>
    <xf numFmtId="3" fontId="5" fillId="0" borderId="4" xfId="0" applyNumberFormat="1" applyFont="1" applyBorder="1" applyAlignment="1">
      <alignment wrapText="1"/>
    </xf>
    <xf numFmtId="3" fontId="8" fillId="0" borderId="5" xfId="0" applyNumberFormat="1" applyFont="1" applyBorder="1"/>
    <xf numFmtId="3" fontId="5" fillId="0" borderId="2" xfId="0" applyNumberFormat="1" applyFont="1" applyBorder="1"/>
    <xf numFmtId="3" fontId="5" fillId="0" borderId="6" xfId="0" applyNumberFormat="1" applyFont="1" applyBorder="1" applyAlignment="1">
      <alignment horizontal="right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11" fillId="0" borderId="8" xfId="0" applyFont="1" applyBorder="1"/>
    <xf numFmtId="3" fontId="8" fillId="0" borderId="0" xfId="0" applyNumberFormat="1" applyFont="1"/>
    <xf numFmtId="3" fontId="12" fillId="0" borderId="1" xfId="0" applyNumberFormat="1" applyFont="1" applyBorder="1"/>
    <xf numFmtId="3" fontId="5" fillId="0" borderId="0" xfId="0" applyNumberFormat="1" applyFont="1"/>
    <xf numFmtId="0" fontId="6" fillId="2" borderId="0" xfId="0" applyFont="1" applyFill="1"/>
    <xf numFmtId="0" fontId="10" fillId="2" borderId="0" xfId="0" applyFont="1" applyFill="1"/>
    <xf numFmtId="3" fontId="5" fillId="0" borderId="9" xfId="0" applyNumberFormat="1" applyFont="1" applyBorder="1"/>
    <xf numFmtId="3" fontId="6" fillId="4" borderId="10" xfId="0" applyNumberFormat="1" applyFont="1" applyFill="1" applyBorder="1" applyAlignment="1">
      <alignment horizontal="right" wrapText="1"/>
    </xf>
    <xf numFmtId="3" fontId="6" fillId="4" borderId="1" xfId="0" applyNumberFormat="1" applyFont="1" applyFill="1" applyBorder="1" applyAlignment="1">
      <alignment horizontal="right" wrapText="1"/>
    </xf>
    <xf numFmtId="3" fontId="6" fillId="5" borderId="1" xfId="0" applyNumberFormat="1" applyFont="1" applyFill="1" applyBorder="1" applyAlignment="1">
      <alignment horizontal="right" wrapText="1"/>
    </xf>
    <xf numFmtId="9" fontId="5" fillId="0" borderId="1" xfId="0" applyNumberFormat="1" applyFont="1" applyBorder="1" applyAlignment="1">
      <alignment wrapText="1"/>
    </xf>
    <xf numFmtId="3" fontId="5" fillId="0" borderId="1" xfId="0" applyNumberFormat="1" applyFont="1" applyBorder="1" applyAlignment="1">
      <alignment horizontal="center" wrapText="1"/>
    </xf>
    <xf numFmtId="4" fontId="5" fillId="0" borderId="1" xfId="0" applyNumberFormat="1" applyFont="1" applyBorder="1" applyAlignment="1">
      <alignment wrapText="1"/>
    </xf>
    <xf numFmtId="3" fontId="6" fillId="5" borderId="1" xfId="0" applyNumberFormat="1" applyFont="1" applyFill="1" applyBorder="1"/>
    <xf numFmtId="3" fontId="6" fillId="4" borderId="1" xfId="0" applyNumberFormat="1" applyFont="1" applyFill="1" applyBorder="1"/>
    <xf numFmtId="0" fontId="5" fillId="5" borderId="1" xfId="0" applyFont="1" applyFill="1" applyBorder="1"/>
    <xf numFmtId="3" fontId="17" fillId="0" borderId="2" xfId="0" applyNumberFormat="1" applyFont="1" applyBorder="1" applyAlignment="1">
      <alignment wrapText="1"/>
    </xf>
    <xf numFmtId="3" fontId="17" fillId="0" borderId="1" xfId="0" applyNumberFormat="1" applyFont="1" applyBorder="1"/>
    <xf numFmtId="3" fontId="15" fillId="0" borderId="2" xfId="0" applyNumberFormat="1" applyFont="1" applyBorder="1" applyAlignment="1">
      <alignment wrapText="1"/>
    </xf>
    <xf numFmtId="164" fontId="5" fillId="0" borderId="2" xfId="0" applyNumberFormat="1" applyFont="1" applyBorder="1" applyAlignment="1">
      <alignment wrapText="1"/>
    </xf>
    <xf numFmtId="164" fontId="5" fillId="0" borderId="1" xfId="0" applyNumberFormat="1" applyFont="1" applyBorder="1" applyAlignment="1">
      <alignment wrapText="1"/>
    </xf>
    <xf numFmtId="0" fontId="10" fillId="0" borderId="3" xfId="0" applyFont="1" applyBorder="1" applyAlignment="1">
      <alignment wrapText="1"/>
    </xf>
    <xf numFmtId="3" fontId="10" fillId="0" borderId="0" xfId="0" applyNumberFormat="1" applyFont="1" applyAlignment="1">
      <alignment horizontal="right" wrapText="1"/>
    </xf>
    <xf numFmtId="3" fontId="10" fillId="0" borderId="11" xfId="0" applyNumberFormat="1" applyFont="1" applyBorder="1" applyAlignment="1">
      <alignment horizontal="right" wrapText="1"/>
    </xf>
    <xf numFmtId="0" fontId="9" fillId="0" borderId="12" xfId="0" applyFont="1" applyBorder="1" applyAlignment="1">
      <alignment wrapText="1"/>
    </xf>
    <xf numFmtId="3" fontId="9" fillId="0" borderId="13" xfId="0" applyNumberFormat="1" applyFont="1" applyBorder="1" applyAlignment="1">
      <alignment wrapText="1"/>
    </xf>
    <xf numFmtId="3" fontId="9" fillId="0" borderId="14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10" fontId="5" fillId="0" borderId="0" xfId="0" applyNumberFormat="1" applyFont="1" applyAlignment="1">
      <alignment wrapText="1"/>
    </xf>
    <xf numFmtId="0" fontId="13" fillId="3" borderId="7" xfId="0" applyFont="1" applyFill="1" applyBorder="1" applyAlignment="1">
      <alignment horizontal="left" wrapText="1"/>
    </xf>
    <xf numFmtId="0" fontId="13" fillId="3" borderId="7" xfId="0" applyFont="1" applyFill="1" applyBorder="1" applyAlignment="1">
      <alignment horizontal="right" wrapText="1"/>
    </xf>
    <xf numFmtId="0" fontId="6" fillId="5" borderId="15" xfId="0" applyFont="1" applyFill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17" fillId="0" borderId="16" xfId="0" applyFont="1" applyBorder="1" applyAlignment="1">
      <alignment horizontal="left" indent="2"/>
    </xf>
    <xf numFmtId="0" fontId="15" fillId="0" borderId="16" xfId="0" applyFont="1" applyBorder="1" applyAlignment="1">
      <alignment horizontal="left" indent="3"/>
    </xf>
    <xf numFmtId="3" fontId="15" fillId="0" borderId="1" xfId="0" applyNumberFormat="1" applyFont="1" applyBorder="1"/>
    <xf numFmtId="0" fontId="5" fillId="0" borderId="17" xfId="0" applyFont="1" applyBorder="1" applyAlignment="1">
      <alignment horizontal="left" indent="2"/>
    </xf>
    <xf numFmtId="0" fontId="6" fillId="4" borderId="15" xfId="0" applyFont="1" applyFill="1" applyBorder="1" applyAlignment="1">
      <alignment horizontal="left"/>
    </xf>
    <xf numFmtId="0" fontId="5" fillId="0" borderId="1" xfId="0" applyFont="1" applyBorder="1" applyAlignment="1">
      <alignment horizontal="left" wrapText="1"/>
    </xf>
    <xf numFmtId="49" fontId="17" fillId="0" borderId="1" xfId="0" applyNumberFormat="1" applyFont="1" applyBorder="1" applyAlignment="1">
      <alignment horizontal="left" wrapText="1" indent="2"/>
    </xf>
    <xf numFmtId="0" fontId="18" fillId="0" borderId="1" xfId="0" applyFont="1" applyBorder="1"/>
    <xf numFmtId="0" fontId="5" fillId="0" borderId="1" xfId="0" applyFont="1" applyBorder="1" applyAlignment="1">
      <alignment horizontal="left"/>
    </xf>
    <xf numFmtId="0" fontId="5" fillId="0" borderId="1" xfId="1" applyFont="1" applyBorder="1"/>
    <xf numFmtId="0" fontId="5" fillId="0" borderId="10" xfId="0" applyFont="1" applyBorder="1" applyAlignment="1">
      <alignment horizontal="left" wrapText="1"/>
    </xf>
    <xf numFmtId="3" fontId="8" fillId="0" borderId="18" xfId="0" applyNumberFormat="1" applyFont="1" applyBorder="1"/>
    <xf numFmtId="0" fontId="5" fillId="0" borderId="19" xfId="0" applyFont="1" applyBorder="1"/>
    <xf numFmtId="0" fontId="7" fillId="0" borderId="9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1" xfId="0" applyFont="1" applyBorder="1"/>
    <xf numFmtId="0" fontId="4" fillId="3" borderId="7" xfId="0" applyFont="1" applyFill="1" applyBorder="1" applyAlignment="1">
      <alignment horizontal="left" wrapText="1"/>
    </xf>
    <xf numFmtId="0" fontId="4" fillId="3" borderId="7" xfId="0" applyFont="1" applyFill="1" applyBorder="1" applyAlignment="1">
      <alignment horizontal="right" wrapText="1"/>
    </xf>
    <xf numFmtId="0" fontId="6" fillId="5" borderId="1" xfId="2" applyFont="1" applyFill="1" applyBorder="1"/>
    <xf numFmtId="0" fontId="6" fillId="4" borderId="1" xfId="2" applyFont="1" applyFill="1" applyBorder="1"/>
    <xf numFmtId="0" fontId="4" fillId="3" borderId="4" xfId="0" applyFont="1" applyFill="1" applyBorder="1"/>
    <xf numFmtId="0" fontId="14" fillId="3" borderId="20" xfId="0" applyFont="1" applyFill="1" applyBorder="1" applyAlignment="1">
      <alignment horizontal="right"/>
    </xf>
    <xf numFmtId="0" fontId="4" fillId="3" borderId="20" xfId="0" applyFont="1" applyFill="1" applyBorder="1" applyAlignment="1">
      <alignment horizontal="right"/>
    </xf>
    <xf numFmtId="0" fontId="4" fillId="3" borderId="21" xfId="0" applyFont="1" applyFill="1" applyBorder="1" applyAlignment="1">
      <alignment horizontal="right"/>
    </xf>
    <xf numFmtId="0" fontId="5" fillId="4" borderId="1" xfId="0" applyFont="1" applyFill="1" applyBorder="1"/>
  </cellXfs>
  <cellStyles count="3">
    <cellStyle name="Normal" xfId="0" builtinId="0"/>
    <cellStyle name="Normal_Sheet1" xfId="1" xr:uid="{BD9673B4-E83C-4103-A653-A010F55BBFCC}"/>
    <cellStyle name="Normal_Sheet1 2" xfId="2" xr:uid="{20466CD6-4E6E-4C87-B326-26ECD4A6385B}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1DEC5"/>
      <color rgb="FFF7F2E9"/>
      <color rgb="FF05554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artu%20linn%202023-2026%20joonisteg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elarvearuanne"/>
      <sheetName val="Strateegia vorm KOV"/>
      <sheetName val="Strateegia vorm valdkonniti"/>
      <sheetName val="Strateegia vorm sõltuv üksus"/>
      <sheetName val="Strateegia vorm arvestusüksus"/>
      <sheetName val="Joonised"/>
    </sheetNames>
    <sheetDataSet>
      <sheetData sheetId="0">
        <row r="7">
          <cell r="D7">
            <v>115677000</v>
          </cell>
          <cell r="H7">
            <v>103260723</v>
          </cell>
        </row>
        <row r="8">
          <cell r="D8">
            <v>112000000</v>
          </cell>
          <cell r="H8">
            <v>99838419.299999997</v>
          </cell>
        </row>
        <row r="9">
          <cell r="D9">
            <v>1942000</v>
          </cell>
          <cell r="H9">
            <v>1915276.25</v>
          </cell>
        </row>
        <row r="14">
          <cell r="D14">
            <v>20839000</v>
          </cell>
          <cell r="H14">
            <v>18630111.110000007</v>
          </cell>
        </row>
        <row r="16">
          <cell r="D16">
            <v>2469000</v>
          </cell>
          <cell r="H16">
            <v>4413775</v>
          </cell>
        </row>
        <row r="17">
          <cell r="D17">
            <v>39846000</v>
          </cell>
          <cell r="H17">
            <v>39344568</v>
          </cell>
        </row>
        <row r="18">
          <cell r="D18">
            <v>13812000</v>
          </cell>
          <cell r="H18">
            <v>14348635.310000001</v>
          </cell>
        </row>
        <row r="19">
          <cell r="D19">
            <v>720000</v>
          </cell>
          <cell r="H19">
            <v>995658.84000000008</v>
          </cell>
        </row>
        <row r="25">
          <cell r="D25">
            <v>-23000000</v>
          </cell>
          <cell r="H25">
            <v>-21429763.290000003</v>
          </cell>
        </row>
        <row r="31">
          <cell r="D31">
            <v>-93000000</v>
          </cell>
          <cell r="H31">
            <v>-85876007.819999993</v>
          </cell>
        </row>
        <row r="32">
          <cell r="D32">
            <v>-60000000</v>
          </cell>
          <cell r="H32">
            <v>-55459498.040000007</v>
          </cell>
        </row>
        <row r="33">
          <cell r="D33">
            <v>-1000000</v>
          </cell>
          <cell r="H33">
            <v>-101948.93000000059</v>
          </cell>
        </row>
        <row r="36">
          <cell r="D36">
            <v>2210000</v>
          </cell>
          <cell r="H36">
            <v>4859834.32</v>
          </cell>
        </row>
        <row r="37">
          <cell r="D37">
            <v>-38000000</v>
          </cell>
          <cell r="H37">
            <v>-30337491.829999998</v>
          </cell>
        </row>
        <row r="38">
          <cell r="D38">
            <v>8000000</v>
          </cell>
          <cell r="H38">
            <v>11151767.129999999</v>
          </cell>
        </row>
        <row r="39">
          <cell r="D39">
            <v>-800000</v>
          </cell>
          <cell r="H39">
            <v>-1190626.24</v>
          </cell>
        </row>
        <row r="40">
          <cell r="H40">
            <v>27550</v>
          </cell>
        </row>
        <row r="45">
          <cell r="D45">
            <v>-125000</v>
          </cell>
        </row>
        <row r="46">
          <cell r="D46">
            <v>1000</v>
          </cell>
          <cell r="H46">
            <v>487269.91</v>
          </cell>
        </row>
        <row r="47">
          <cell r="D47">
            <v>-800000</v>
          </cell>
          <cell r="H47">
            <v>644691.79</v>
          </cell>
        </row>
        <row r="50">
          <cell r="D50">
            <v>16000000</v>
          </cell>
          <cell r="H50">
            <v>22200000</v>
          </cell>
        </row>
        <row r="51">
          <cell r="D51">
            <v>-10700000</v>
          </cell>
          <cell r="H51">
            <v>-19863445.690000001</v>
          </cell>
        </row>
        <row r="52">
          <cell r="D52">
            <v>-7851000</v>
          </cell>
          <cell r="H52">
            <v>4386542.25</v>
          </cell>
        </row>
        <row r="53">
          <cell r="D53">
            <v>0</v>
          </cell>
          <cell r="H53">
            <v>-1719260.3199999928</v>
          </cell>
        </row>
        <row r="156">
          <cell r="H156">
            <v>98334708.259999976</v>
          </cell>
        </row>
        <row r="158">
          <cell r="H158">
            <v>32046631.649999999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AC475C-9D75-4C0B-9EED-469685329797}">
  <dimension ref="A1:WVE203"/>
  <sheetViews>
    <sheetView showGridLines="0" tabSelected="1" zoomScale="85" zoomScaleNormal="85" workbookViewId="0">
      <pane xSplit="1" ySplit="1" topLeftCell="C2" activePane="bottomRight" state="frozen"/>
      <selection pane="topRight" activeCell="B1" sqref="B1"/>
      <selection pane="bottomLeft" activeCell="A4" sqref="A4"/>
      <selection pane="bottomRight" activeCell="A3" sqref="A3"/>
    </sheetView>
  </sheetViews>
  <sheetFormatPr defaultColWidth="0" defaultRowHeight="13.5" zeroHeight="1"/>
  <cols>
    <col min="1" max="1" width="73.42578125" style="1" bestFit="1" customWidth="1"/>
    <col min="2" max="2" width="12.42578125" style="1" hidden="1" customWidth="1"/>
    <col min="3" max="7" width="15" style="1" bestFit="1" customWidth="1"/>
    <col min="8" max="8" width="1.85546875" style="1" customWidth="1"/>
    <col min="9" max="225" width="9.140625" style="1" hidden="1"/>
    <col min="226" max="226" width="34.140625" style="1" hidden="1"/>
    <col min="227" max="232" width="13" style="1" hidden="1"/>
    <col min="233" max="233" width="11.28515625" style="1" hidden="1"/>
    <col min="234" max="234" width="17.42578125" style="1" hidden="1"/>
    <col min="235" max="235" width="19.140625" style="1" hidden="1"/>
    <col min="236" max="237" width="9.140625" style="1" hidden="1"/>
    <col min="238" max="238" width="53.28515625" style="1" hidden="1"/>
    <col min="239" max="243" width="9.140625" style="1" hidden="1"/>
    <col min="244" max="244" width="11" style="1" hidden="1"/>
    <col min="245" max="248" width="11.28515625" style="1" hidden="1"/>
    <col min="249" max="249" width="18.140625" style="1" hidden="1"/>
    <col min="250" max="252" width="9.140625" style="1" hidden="1"/>
    <col min="253" max="253" width="9.42578125" style="1" hidden="1"/>
    <col min="254" max="481" width="9.140625" style="1" hidden="1"/>
    <col min="482" max="482" width="34.140625" style="1" hidden="1"/>
    <col min="483" max="488" width="13" style="1" hidden="1"/>
    <col min="489" max="489" width="11.28515625" style="1" hidden="1"/>
    <col min="490" max="490" width="17.42578125" style="1" hidden="1"/>
    <col min="491" max="491" width="19.140625" style="1" hidden="1"/>
    <col min="492" max="493" width="9.140625" style="1" hidden="1"/>
    <col min="494" max="494" width="53.28515625" style="1" hidden="1"/>
    <col min="495" max="499" width="9.140625" style="1" hidden="1"/>
    <col min="500" max="500" width="11" style="1" hidden="1"/>
    <col min="501" max="504" width="11.28515625" style="1" hidden="1"/>
    <col min="505" max="505" width="18.140625" style="1" hidden="1"/>
    <col min="506" max="508" width="9.140625" style="1" hidden="1"/>
    <col min="509" max="509" width="9.42578125" style="1" hidden="1"/>
    <col min="510" max="737" width="9.140625" style="1" hidden="1"/>
    <col min="738" max="738" width="34.140625" style="1" hidden="1"/>
    <col min="739" max="744" width="13" style="1" hidden="1"/>
    <col min="745" max="745" width="11.28515625" style="1" hidden="1"/>
    <col min="746" max="746" width="17.42578125" style="1" hidden="1"/>
    <col min="747" max="747" width="19.140625" style="1" hidden="1"/>
    <col min="748" max="749" width="9.140625" style="1" hidden="1"/>
    <col min="750" max="750" width="53.28515625" style="1" hidden="1"/>
    <col min="751" max="755" width="9.140625" style="1" hidden="1"/>
    <col min="756" max="756" width="11" style="1" hidden="1"/>
    <col min="757" max="760" width="11.28515625" style="1" hidden="1"/>
    <col min="761" max="761" width="18.140625" style="1" hidden="1"/>
    <col min="762" max="764" width="9.140625" style="1" hidden="1"/>
    <col min="765" max="765" width="9.42578125" style="1" hidden="1"/>
    <col min="766" max="993" width="9.140625" style="1" hidden="1"/>
    <col min="994" max="994" width="34.140625" style="1" hidden="1"/>
    <col min="995" max="1000" width="13" style="1" hidden="1"/>
    <col min="1001" max="1001" width="11.28515625" style="1" hidden="1"/>
    <col min="1002" max="1002" width="17.42578125" style="1" hidden="1"/>
    <col min="1003" max="1003" width="19.140625" style="1" hidden="1"/>
    <col min="1004" max="1005" width="9.140625" style="1" hidden="1"/>
    <col min="1006" max="1006" width="53.28515625" style="1" hidden="1"/>
    <col min="1007" max="1011" width="9.140625" style="1" hidden="1"/>
    <col min="1012" max="1012" width="11" style="1" hidden="1"/>
    <col min="1013" max="1016" width="11.28515625" style="1" hidden="1"/>
    <col min="1017" max="1017" width="18.140625" style="1" hidden="1"/>
    <col min="1018" max="1020" width="9.140625" style="1" hidden="1"/>
    <col min="1021" max="1021" width="9.42578125" style="1" hidden="1"/>
    <col min="1022" max="1249" width="9.140625" style="1" hidden="1"/>
    <col min="1250" max="1250" width="34.140625" style="1" hidden="1"/>
    <col min="1251" max="1256" width="13" style="1" hidden="1"/>
    <col min="1257" max="1257" width="11.28515625" style="1" hidden="1"/>
    <col min="1258" max="1258" width="17.42578125" style="1" hidden="1"/>
    <col min="1259" max="1259" width="19.140625" style="1" hidden="1"/>
    <col min="1260" max="1261" width="9.140625" style="1" hidden="1"/>
    <col min="1262" max="1262" width="53.28515625" style="1" hidden="1"/>
    <col min="1263" max="1267" width="9.140625" style="1" hidden="1"/>
    <col min="1268" max="1268" width="11" style="1" hidden="1"/>
    <col min="1269" max="1272" width="11.28515625" style="1" hidden="1"/>
    <col min="1273" max="1273" width="18.140625" style="1" hidden="1"/>
    <col min="1274" max="1276" width="9.140625" style="1" hidden="1"/>
    <col min="1277" max="1277" width="9.42578125" style="1" hidden="1"/>
    <col min="1278" max="1505" width="9.140625" style="1" hidden="1"/>
    <col min="1506" max="1506" width="34.140625" style="1" hidden="1"/>
    <col min="1507" max="1512" width="13" style="1" hidden="1"/>
    <col min="1513" max="1513" width="11.28515625" style="1" hidden="1"/>
    <col min="1514" max="1514" width="17.42578125" style="1" hidden="1"/>
    <col min="1515" max="1515" width="19.140625" style="1" hidden="1"/>
    <col min="1516" max="1517" width="9.140625" style="1" hidden="1"/>
    <col min="1518" max="1518" width="53.28515625" style="1" hidden="1"/>
    <col min="1519" max="1523" width="9.140625" style="1" hidden="1"/>
    <col min="1524" max="1524" width="11" style="1" hidden="1"/>
    <col min="1525" max="1528" width="11.28515625" style="1" hidden="1"/>
    <col min="1529" max="1529" width="18.140625" style="1" hidden="1"/>
    <col min="1530" max="1532" width="9.140625" style="1" hidden="1"/>
    <col min="1533" max="1533" width="9.42578125" style="1" hidden="1"/>
    <col min="1534" max="1761" width="9.140625" style="1" hidden="1"/>
    <col min="1762" max="1762" width="34.140625" style="1" hidden="1"/>
    <col min="1763" max="1768" width="13" style="1" hidden="1"/>
    <col min="1769" max="1769" width="11.28515625" style="1" hidden="1"/>
    <col min="1770" max="1770" width="17.42578125" style="1" hidden="1"/>
    <col min="1771" max="1771" width="19.140625" style="1" hidden="1"/>
    <col min="1772" max="1773" width="9.140625" style="1" hidden="1"/>
    <col min="1774" max="1774" width="53.28515625" style="1" hidden="1"/>
    <col min="1775" max="1779" width="9.140625" style="1" hidden="1"/>
    <col min="1780" max="1780" width="11" style="1" hidden="1"/>
    <col min="1781" max="1784" width="11.28515625" style="1" hidden="1"/>
    <col min="1785" max="1785" width="18.140625" style="1" hidden="1"/>
    <col min="1786" max="1788" width="9.140625" style="1" hidden="1"/>
    <col min="1789" max="1789" width="9.42578125" style="1" hidden="1"/>
    <col min="1790" max="2017" width="9.140625" style="1" hidden="1"/>
    <col min="2018" max="2018" width="34.140625" style="1" hidden="1"/>
    <col min="2019" max="2024" width="13" style="1" hidden="1"/>
    <col min="2025" max="2025" width="11.28515625" style="1" hidden="1"/>
    <col min="2026" max="2026" width="17.42578125" style="1" hidden="1"/>
    <col min="2027" max="2027" width="19.140625" style="1" hidden="1"/>
    <col min="2028" max="2029" width="9.140625" style="1" hidden="1"/>
    <col min="2030" max="2030" width="53.28515625" style="1" hidden="1"/>
    <col min="2031" max="2035" width="9.140625" style="1" hidden="1"/>
    <col min="2036" max="2036" width="11" style="1" hidden="1"/>
    <col min="2037" max="2040" width="11.28515625" style="1" hidden="1"/>
    <col min="2041" max="2041" width="18.140625" style="1" hidden="1"/>
    <col min="2042" max="2044" width="9.140625" style="1" hidden="1"/>
    <col min="2045" max="2045" width="9.42578125" style="1" hidden="1"/>
    <col min="2046" max="2273" width="9.140625" style="1" hidden="1"/>
    <col min="2274" max="2274" width="34.140625" style="1" hidden="1"/>
    <col min="2275" max="2280" width="13" style="1" hidden="1"/>
    <col min="2281" max="2281" width="11.28515625" style="1" hidden="1"/>
    <col min="2282" max="2282" width="17.42578125" style="1" hidden="1"/>
    <col min="2283" max="2283" width="19.140625" style="1" hidden="1"/>
    <col min="2284" max="2285" width="9.140625" style="1" hidden="1"/>
    <col min="2286" max="2286" width="53.28515625" style="1" hidden="1"/>
    <col min="2287" max="2291" width="9.140625" style="1" hidden="1"/>
    <col min="2292" max="2292" width="11" style="1" hidden="1"/>
    <col min="2293" max="2296" width="11.28515625" style="1" hidden="1"/>
    <col min="2297" max="2297" width="18.140625" style="1" hidden="1"/>
    <col min="2298" max="2300" width="9.140625" style="1" hidden="1"/>
    <col min="2301" max="2301" width="9.42578125" style="1" hidden="1"/>
    <col min="2302" max="2529" width="9.140625" style="1" hidden="1"/>
    <col min="2530" max="2530" width="34.140625" style="1" hidden="1"/>
    <col min="2531" max="2536" width="13" style="1" hidden="1"/>
    <col min="2537" max="2537" width="11.28515625" style="1" hidden="1"/>
    <col min="2538" max="2538" width="17.42578125" style="1" hidden="1"/>
    <col min="2539" max="2539" width="19.140625" style="1" hidden="1"/>
    <col min="2540" max="2541" width="9.140625" style="1" hidden="1"/>
    <col min="2542" max="2542" width="53.28515625" style="1" hidden="1"/>
    <col min="2543" max="2547" width="9.140625" style="1" hidden="1"/>
    <col min="2548" max="2548" width="11" style="1" hidden="1"/>
    <col min="2549" max="2552" width="11.28515625" style="1" hidden="1"/>
    <col min="2553" max="2553" width="18.140625" style="1" hidden="1"/>
    <col min="2554" max="2556" width="9.140625" style="1" hidden="1"/>
    <col min="2557" max="2557" width="9.42578125" style="1" hidden="1"/>
    <col min="2558" max="2785" width="9.140625" style="1" hidden="1"/>
    <col min="2786" max="2786" width="34.140625" style="1" hidden="1"/>
    <col min="2787" max="2792" width="13" style="1" hidden="1"/>
    <col min="2793" max="2793" width="11.28515625" style="1" hidden="1"/>
    <col min="2794" max="2794" width="17.42578125" style="1" hidden="1"/>
    <col min="2795" max="2795" width="19.140625" style="1" hidden="1"/>
    <col min="2796" max="2797" width="9.140625" style="1" hidden="1"/>
    <col min="2798" max="2798" width="53.28515625" style="1" hidden="1"/>
    <col min="2799" max="2803" width="9.140625" style="1" hidden="1"/>
    <col min="2804" max="2804" width="11" style="1" hidden="1"/>
    <col min="2805" max="2808" width="11.28515625" style="1" hidden="1"/>
    <col min="2809" max="2809" width="18.140625" style="1" hidden="1"/>
    <col min="2810" max="2812" width="9.140625" style="1" hidden="1"/>
    <col min="2813" max="2813" width="9.42578125" style="1" hidden="1"/>
    <col min="2814" max="3041" width="9.140625" style="1" hidden="1"/>
    <col min="3042" max="3042" width="34.140625" style="1" hidden="1"/>
    <col min="3043" max="3048" width="13" style="1" hidden="1"/>
    <col min="3049" max="3049" width="11.28515625" style="1" hidden="1"/>
    <col min="3050" max="3050" width="17.42578125" style="1" hidden="1"/>
    <col min="3051" max="3051" width="19.140625" style="1" hidden="1"/>
    <col min="3052" max="3053" width="9.140625" style="1" hidden="1"/>
    <col min="3054" max="3054" width="53.28515625" style="1" hidden="1"/>
    <col min="3055" max="3059" width="9.140625" style="1" hidden="1"/>
    <col min="3060" max="3060" width="11" style="1" hidden="1"/>
    <col min="3061" max="3064" width="11.28515625" style="1" hidden="1"/>
    <col min="3065" max="3065" width="18.140625" style="1" hidden="1"/>
    <col min="3066" max="3068" width="9.140625" style="1" hidden="1"/>
    <col min="3069" max="3069" width="9.42578125" style="1" hidden="1"/>
    <col min="3070" max="3297" width="9.140625" style="1" hidden="1"/>
    <col min="3298" max="3298" width="34.140625" style="1" hidden="1"/>
    <col min="3299" max="3304" width="13" style="1" hidden="1"/>
    <col min="3305" max="3305" width="11.28515625" style="1" hidden="1"/>
    <col min="3306" max="3306" width="17.42578125" style="1" hidden="1"/>
    <col min="3307" max="3307" width="19.140625" style="1" hidden="1"/>
    <col min="3308" max="3309" width="9.140625" style="1" hidden="1"/>
    <col min="3310" max="3310" width="53.28515625" style="1" hidden="1"/>
    <col min="3311" max="3315" width="9.140625" style="1" hidden="1"/>
    <col min="3316" max="3316" width="11" style="1" hidden="1"/>
    <col min="3317" max="3320" width="11.28515625" style="1" hidden="1"/>
    <col min="3321" max="3321" width="18.140625" style="1" hidden="1"/>
    <col min="3322" max="3324" width="9.140625" style="1" hidden="1"/>
    <col min="3325" max="3325" width="9.42578125" style="1" hidden="1"/>
    <col min="3326" max="3553" width="9.140625" style="1" hidden="1"/>
    <col min="3554" max="3554" width="34.140625" style="1" hidden="1"/>
    <col min="3555" max="3560" width="13" style="1" hidden="1"/>
    <col min="3561" max="3561" width="11.28515625" style="1" hidden="1"/>
    <col min="3562" max="3562" width="17.42578125" style="1" hidden="1"/>
    <col min="3563" max="3563" width="19.140625" style="1" hidden="1"/>
    <col min="3564" max="3565" width="9.140625" style="1" hidden="1"/>
    <col min="3566" max="3566" width="53.28515625" style="1" hidden="1"/>
    <col min="3567" max="3571" width="9.140625" style="1" hidden="1"/>
    <col min="3572" max="3572" width="11" style="1" hidden="1"/>
    <col min="3573" max="3576" width="11.28515625" style="1" hidden="1"/>
    <col min="3577" max="3577" width="18.140625" style="1" hidden="1"/>
    <col min="3578" max="3580" width="9.140625" style="1" hidden="1"/>
    <col min="3581" max="3581" width="9.42578125" style="1" hidden="1"/>
    <col min="3582" max="3809" width="9.140625" style="1" hidden="1"/>
    <col min="3810" max="3810" width="34.140625" style="1" hidden="1"/>
    <col min="3811" max="3816" width="13" style="1" hidden="1"/>
    <col min="3817" max="3817" width="11.28515625" style="1" hidden="1"/>
    <col min="3818" max="3818" width="17.42578125" style="1" hidden="1"/>
    <col min="3819" max="3819" width="19.140625" style="1" hidden="1"/>
    <col min="3820" max="3821" width="9.140625" style="1" hidden="1"/>
    <col min="3822" max="3822" width="53.28515625" style="1" hidden="1"/>
    <col min="3823" max="3827" width="9.140625" style="1" hidden="1"/>
    <col min="3828" max="3828" width="11" style="1" hidden="1"/>
    <col min="3829" max="3832" width="11.28515625" style="1" hidden="1"/>
    <col min="3833" max="3833" width="18.140625" style="1" hidden="1"/>
    <col min="3834" max="3836" width="9.140625" style="1" hidden="1"/>
    <col min="3837" max="3837" width="9.42578125" style="1" hidden="1"/>
    <col min="3838" max="4065" width="9.140625" style="1" hidden="1"/>
    <col min="4066" max="4066" width="34.140625" style="1" hidden="1"/>
    <col min="4067" max="4072" width="13" style="1" hidden="1"/>
    <col min="4073" max="4073" width="11.28515625" style="1" hidden="1"/>
    <col min="4074" max="4074" width="17.42578125" style="1" hidden="1"/>
    <col min="4075" max="4075" width="19.140625" style="1" hidden="1"/>
    <col min="4076" max="4077" width="9.140625" style="1" hidden="1"/>
    <col min="4078" max="4078" width="53.28515625" style="1" hidden="1"/>
    <col min="4079" max="4083" width="9.140625" style="1" hidden="1"/>
    <col min="4084" max="4084" width="11" style="1" hidden="1"/>
    <col min="4085" max="4088" width="11.28515625" style="1" hidden="1"/>
    <col min="4089" max="4089" width="18.140625" style="1" hidden="1"/>
    <col min="4090" max="4092" width="9.140625" style="1" hidden="1"/>
    <col min="4093" max="4093" width="9.42578125" style="1" hidden="1"/>
    <col min="4094" max="4321" width="9.140625" style="1" hidden="1"/>
    <col min="4322" max="4322" width="34.140625" style="1" hidden="1"/>
    <col min="4323" max="4328" width="13" style="1" hidden="1"/>
    <col min="4329" max="4329" width="11.28515625" style="1" hidden="1"/>
    <col min="4330" max="4330" width="17.42578125" style="1" hidden="1"/>
    <col min="4331" max="4331" width="19.140625" style="1" hidden="1"/>
    <col min="4332" max="4333" width="9.140625" style="1" hidden="1"/>
    <col min="4334" max="4334" width="53.28515625" style="1" hidden="1"/>
    <col min="4335" max="4339" width="9.140625" style="1" hidden="1"/>
    <col min="4340" max="4340" width="11" style="1" hidden="1"/>
    <col min="4341" max="4344" width="11.28515625" style="1" hidden="1"/>
    <col min="4345" max="4345" width="18.140625" style="1" hidden="1"/>
    <col min="4346" max="4348" width="9.140625" style="1" hidden="1"/>
    <col min="4349" max="4349" width="9.42578125" style="1" hidden="1"/>
    <col min="4350" max="4577" width="9.140625" style="1" hidden="1"/>
    <col min="4578" max="4578" width="34.140625" style="1" hidden="1"/>
    <col min="4579" max="4584" width="13" style="1" hidden="1"/>
    <col min="4585" max="4585" width="11.28515625" style="1" hidden="1"/>
    <col min="4586" max="4586" width="17.42578125" style="1" hidden="1"/>
    <col min="4587" max="4587" width="19.140625" style="1" hidden="1"/>
    <col min="4588" max="4589" width="9.140625" style="1" hidden="1"/>
    <col min="4590" max="4590" width="53.28515625" style="1" hidden="1"/>
    <col min="4591" max="4595" width="9.140625" style="1" hidden="1"/>
    <col min="4596" max="4596" width="11" style="1" hidden="1"/>
    <col min="4597" max="4600" width="11.28515625" style="1" hidden="1"/>
    <col min="4601" max="4601" width="18.140625" style="1" hidden="1"/>
    <col min="4602" max="4604" width="9.140625" style="1" hidden="1"/>
    <col min="4605" max="4605" width="9.42578125" style="1" hidden="1"/>
    <col min="4606" max="4833" width="9.140625" style="1" hidden="1"/>
    <col min="4834" max="4834" width="34.140625" style="1" hidden="1"/>
    <col min="4835" max="4840" width="13" style="1" hidden="1"/>
    <col min="4841" max="4841" width="11.28515625" style="1" hidden="1"/>
    <col min="4842" max="4842" width="17.42578125" style="1" hidden="1"/>
    <col min="4843" max="4843" width="19.140625" style="1" hidden="1"/>
    <col min="4844" max="4845" width="9.140625" style="1" hidden="1"/>
    <col min="4846" max="4846" width="53.28515625" style="1" hidden="1"/>
    <col min="4847" max="4851" width="9.140625" style="1" hidden="1"/>
    <col min="4852" max="4852" width="11" style="1" hidden="1"/>
    <col min="4853" max="4856" width="11.28515625" style="1" hidden="1"/>
    <col min="4857" max="4857" width="18.140625" style="1" hidden="1"/>
    <col min="4858" max="4860" width="9.140625" style="1" hidden="1"/>
    <col min="4861" max="4861" width="9.42578125" style="1" hidden="1"/>
    <col min="4862" max="5089" width="9.140625" style="1" hidden="1"/>
    <col min="5090" max="5090" width="34.140625" style="1" hidden="1"/>
    <col min="5091" max="5096" width="13" style="1" hidden="1"/>
    <col min="5097" max="5097" width="11.28515625" style="1" hidden="1"/>
    <col min="5098" max="5098" width="17.42578125" style="1" hidden="1"/>
    <col min="5099" max="5099" width="19.140625" style="1" hidden="1"/>
    <col min="5100" max="5101" width="9.140625" style="1" hidden="1"/>
    <col min="5102" max="5102" width="53.28515625" style="1" hidden="1"/>
    <col min="5103" max="5107" width="9.140625" style="1" hidden="1"/>
    <col min="5108" max="5108" width="11" style="1" hidden="1"/>
    <col min="5109" max="5112" width="11.28515625" style="1" hidden="1"/>
    <col min="5113" max="5113" width="18.140625" style="1" hidden="1"/>
    <col min="5114" max="5116" width="9.140625" style="1" hidden="1"/>
    <col min="5117" max="5117" width="9.42578125" style="1" hidden="1"/>
    <col min="5118" max="5345" width="9.140625" style="1" hidden="1"/>
    <col min="5346" max="5346" width="34.140625" style="1" hidden="1"/>
    <col min="5347" max="5352" width="13" style="1" hidden="1"/>
    <col min="5353" max="5353" width="11.28515625" style="1" hidden="1"/>
    <col min="5354" max="5354" width="17.42578125" style="1" hidden="1"/>
    <col min="5355" max="5355" width="19.140625" style="1" hidden="1"/>
    <col min="5356" max="5357" width="9.140625" style="1" hidden="1"/>
    <col min="5358" max="5358" width="53.28515625" style="1" hidden="1"/>
    <col min="5359" max="5363" width="9.140625" style="1" hidden="1"/>
    <col min="5364" max="5364" width="11" style="1" hidden="1"/>
    <col min="5365" max="5368" width="11.28515625" style="1" hidden="1"/>
    <col min="5369" max="5369" width="18.140625" style="1" hidden="1"/>
    <col min="5370" max="5372" width="9.140625" style="1" hidden="1"/>
    <col min="5373" max="5373" width="9.42578125" style="1" hidden="1"/>
    <col min="5374" max="5601" width="9.140625" style="1" hidden="1"/>
    <col min="5602" max="5602" width="34.140625" style="1" hidden="1"/>
    <col min="5603" max="5608" width="13" style="1" hidden="1"/>
    <col min="5609" max="5609" width="11.28515625" style="1" hidden="1"/>
    <col min="5610" max="5610" width="17.42578125" style="1" hidden="1"/>
    <col min="5611" max="5611" width="19.140625" style="1" hidden="1"/>
    <col min="5612" max="5613" width="9.140625" style="1" hidden="1"/>
    <col min="5614" max="5614" width="53.28515625" style="1" hidden="1"/>
    <col min="5615" max="5619" width="9.140625" style="1" hidden="1"/>
    <col min="5620" max="5620" width="11" style="1" hidden="1"/>
    <col min="5621" max="5624" width="11.28515625" style="1" hidden="1"/>
    <col min="5625" max="5625" width="18.140625" style="1" hidden="1"/>
    <col min="5626" max="5628" width="9.140625" style="1" hidden="1"/>
    <col min="5629" max="5629" width="9.42578125" style="1" hidden="1"/>
    <col min="5630" max="5857" width="9.140625" style="1" hidden="1"/>
    <col min="5858" max="5858" width="34.140625" style="1" hidden="1"/>
    <col min="5859" max="5864" width="13" style="1" hidden="1"/>
    <col min="5865" max="5865" width="11.28515625" style="1" hidden="1"/>
    <col min="5866" max="5866" width="17.42578125" style="1" hidden="1"/>
    <col min="5867" max="5867" width="19.140625" style="1" hidden="1"/>
    <col min="5868" max="5869" width="9.140625" style="1" hidden="1"/>
    <col min="5870" max="5870" width="53.28515625" style="1" hidden="1"/>
    <col min="5871" max="5875" width="9.140625" style="1" hidden="1"/>
    <col min="5876" max="5876" width="11" style="1" hidden="1"/>
    <col min="5877" max="5880" width="11.28515625" style="1" hidden="1"/>
    <col min="5881" max="5881" width="18.140625" style="1" hidden="1"/>
    <col min="5882" max="5884" width="9.140625" style="1" hidden="1"/>
    <col min="5885" max="5885" width="9.42578125" style="1" hidden="1"/>
    <col min="5886" max="6113" width="9.140625" style="1" hidden="1"/>
    <col min="6114" max="6114" width="34.140625" style="1" hidden="1"/>
    <col min="6115" max="6120" width="13" style="1" hidden="1"/>
    <col min="6121" max="6121" width="11.28515625" style="1" hidden="1"/>
    <col min="6122" max="6122" width="17.42578125" style="1" hidden="1"/>
    <col min="6123" max="6123" width="19.140625" style="1" hidden="1"/>
    <col min="6124" max="6125" width="9.140625" style="1" hidden="1"/>
    <col min="6126" max="6126" width="53.28515625" style="1" hidden="1"/>
    <col min="6127" max="6131" width="9.140625" style="1" hidden="1"/>
    <col min="6132" max="6132" width="11" style="1" hidden="1"/>
    <col min="6133" max="6136" width="11.28515625" style="1" hidden="1"/>
    <col min="6137" max="6137" width="18.140625" style="1" hidden="1"/>
    <col min="6138" max="6140" width="9.140625" style="1" hidden="1"/>
    <col min="6141" max="6141" width="9.42578125" style="1" hidden="1"/>
    <col min="6142" max="6369" width="9.140625" style="1" hidden="1"/>
    <col min="6370" max="6370" width="34.140625" style="1" hidden="1"/>
    <col min="6371" max="6376" width="13" style="1" hidden="1"/>
    <col min="6377" max="6377" width="11.28515625" style="1" hidden="1"/>
    <col min="6378" max="6378" width="17.42578125" style="1" hidden="1"/>
    <col min="6379" max="6379" width="19.140625" style="1" hidden="1"/>
    <col min="6380" max="6381" width="9.140625" style="1" hidden="1"/>
    <col min="6382" max="6382" width="53.28515625" style="1" hidden="1"/>
    <col min="6383" max="6387" width="9.140625" style="1" hidden="1"/>
    <col min="6388" max="6388" width="11" style="1" hidden="1"/>
    <col min="6389" max="6392" width="11.28515625" style="1" hidden="1"/>
    <col min="6393" max="6393" width="18.140625" style="1" hidden="1"/>
    <col min="6394" max="6396" width="9.140625" style="1" hidden="1"/>
    <col min="6397" max="6397" width="9.42578125" style="1" hidden="1"/>
    <col min="6398" max="6625" width="9.140625" style="1" hidden="1"/>
    <col min="6626" max="6626" width="34.140625" style="1" hidden="1"/>
    <col min="6627" max="6632" width="13" style="1" hidden="1"/>
    <col min="6633" max="6633" width="11.28515625" style="1" hidden="1"/>
    <col min="6634" max="6634" width="17.42578125" style="1" hidden="1"/>
    <col min="6635" max="6635" width="19.140625" style="1" hidden="1"/>
    <col min="6636" max="6637" width="9.140625" style="1" hidden="1"/>
    <col min="6638" max="6638" width="53.28515625" style="1" hidden="1"/>
    <col min="6639" max="6643" width="9.140625" style="1" hidden="1"/>
    <col min="6644" max="6644" width="11" style="1" hidden="1"/>
    <col min="6645" max="6648" width="11.28515625" style="1" hidden="1"/>
    <col min="6649" max="6649" width="18.140625" style="1" hidden="1"/>
    <col min="6650" max="6652" width="9.140625" style="1" hidden="1"/>
    <col min="6653" max="6653" width="9.42578125" style="1" hidden="1"/>
    <col min="6654" max="6881" width="9.140625" style="1" hidden="1"/>
    <col min="6882" max="6882" width="34.140625" style="1" hidden="1"/>
    <col min="6883" max="6888" width="13" style="1" hidden="1"/>
    <col min="6889" max="6889" width="11.28515625" style="1" hidden="1"/>
    <col min="6890" max="6890" width="17.42578125" style="1" hidden="1"/>
    <col min="6891" max="6891" width="19.140625" style="1" hidden="1"/>
    <col min="6892" max="6893" width="9.140625" style="1" hidden="1"/>
    <col min="6894" max="6894" width="53.28515625" style="1" hidden="1"/>
    <col min="6895" max="6899" width="9.140625" style="1" hidden="1"/>
    <col min="6900" max="6900" width="11" style="1" hidden="1"/>
    <col min="6901" max="6904" width="11.28515625" style="1" hidden="1"/>
    <col min="6905" max="6905" width="18.140625" style="1" hidden="1"/>
    <col min="6906" max="6908" width="9.140625" style="1" hidden="1"/>
    <col min="6909" max="6909" width="9.42578125" style="1" hidden="1"/>
    <col min="6910" max="7137" width="9.140625" style="1" hidden="1"/>
    <col min="7138" max="7138" width="34.140625" style="1" hidden="1"/>
    <col min="7139" max="7144" width="13" style="1" hidden="1"/>
    <col min="7145" max="7145" width="11.28515625" style="1" hidden="1"/>
    <col min="7146" max="7146" width="17.42578125" style="1" hidden="1"/>
    <col min="7147" max="7147" width="19.140625" style="1" hidden="1"/>
    <col min="7148" max="7149" width="9.140625" style="1" hidden="1"/>
    <col min="7150" max="7150" width="53.28515625" style="1" hidden="1"/>
    <col min="7151" max="7155" width="9.140625" style="1" hidden="1"/>
    <col min="7156" max="7156" width="11" style="1" hidden="1"/>
    <col min="7157" max="7160" width="11.28515625" style="1" hidden="1"/>
    <col min="7161" max="7161" width="18.140625" style="1" hidden="1"/>
    <col min="7162" max="7164" width="9.140625" style="1" hidden="1"/>
    <col min="7165" max="7165" width="9.42578125" style="1" hidden="1"/>
    <col min="7166" max="7393" width="9.140625" style="1" hidden="1"/>
    <col min="7394" max="7394" width="34.140625" style="1" hidden="1"/>
    <col min="7395" max="7400" width="13" style="1" hidden="1"/>
    <col min="7401" max="7401" width="11.28515625" style="1" hidden="1"/>
    <col min="7402" max="7402" width="17.42578125" style="1" hidden="1"/>
    <col min="7403" max="7403" width="19.140625" style="1" hidden="1"/>
    <col min="7404" max="7405" width="9.140625" style="1" hidden="1"/>
    <col min="7406" max="7406" width="53.28515625" style="1" hidden="1"/>
    <col min="7407" max="7411" width="9.140625" style="1" hidden="1"/>
    <col min="7412" max="7412" width="11" style="1" hidden="1"/>
    <col min="7413" max="7416" width="11.28515625" style="1" hidden="1"/>
    <col min="7417" max="7417" width="18.140625" style="1" hidden="1"/>
    <col min="7418" max="7420" width="9.140625" style="1" hidden="1"/>
    <col min="7421" max="7421" width="9.42578125" style="1" hidden="1"/>
    <col min="7422" max="7649" width="9.140625" style="1" hidden="1"/>
    <col min="7650" max="7650" width="34.140625" style="1" hidden="1"/>
    <col min="7651" max="7656" width="13" style="1" hidden="1"/>
    <col min="7657" max="7657" width="11.28515625" style="1" hidden="1"/>
    <col min="7658" max="7658" width="17.42578125" style="1" hidden="1"/>
    <col min="7659" max="7659" width="19.140625" style="1" hidden="1"/>
    <col min="7660" max="7661" width="9.140625" style="1" hidden="1"/>
    <col min="7662" max="7662" width="53.28515625" style="1" hidden="1"/>
    <col min="7663" max="7667" width="9.140625" style="1" hidden="1"/>
    <col min="7668" max="7668" width="11" style="1" hidden="1"/>
    <col min="7669" max="7672" width="11.28515625" style="1" hidden="1"/>
    <col min="7673" max="7673" width="18.140625" style="1" hidden="1"/>
    <col min="7674" max="7676" width="9.140625" style="1" hidden="1"/>
    <col min="7677" max="7677" width="9.42578125" style="1" hidden="1"/>
    <col min="7678" max="7905" width="9.140625" style="1" hidden="1"/>
    <col min="7906" max="7906" width="34.140625" style="1" hidden="1"/>
    <col min="7907" max="7912" width="13" style="1" hidden="1"/>
    <col min="7913" max="7913" width="11.28515625" style="1" hidden="1"/>
    <col min="7914" max="7914" width="17.42578125" style="1" hidden="1"/>
    <col min="7915" max="7915" width="19.140625" style="1" hidden="1"/>
    <col min="7916" max="7917" width="9.140625" style="1" hidden="1"/>
    <col min="7918" max="7918" width="53.28515625" style="1" hidden="1"/>
    <col min="7919" max="7923" width="9.140625" style="1" hidden="1"/>
    <col min="7924" max="7924" width="11" style="1" hidden="1"/>
    <col min="7925" max="7928" width="11.28515625" style="1" hidden="1"/>
    <col min="7929" max="7929" width="18.140625" style="1" hidden="1"/>
    <col min="7930" max="7932" width="9.140625" style="1" hidden="1"/>
    <col min="7933" max="7933" width="9.42578125" style="1" hidden="1"/>
    <col min="7934" max="8161" width="9.140625" style="1" hidden="1"/>
    <col min="8162" max="8162" width="34.140625" style="1" hidden="1"/>
    <col min="8163" max="8168" width="13" style="1" hidden="1"/>
    <col min="8169" max="8169" width="11.28515625" style="1" hidden="1"/>
    <col min="8170" max="8170" width="17.42578125" style="1" hidden="1"/>
    <col min="8171" max="8171" width="19.140625" style="1" hidden="1"/>
    <col min="8172" max="8173" width="9.140625" style="1" hidden="1"/>
    <col min="8174" max="8174" width="53.28515625" style="1" hidden="1"/>
    <col min="8175" max="8179" width="9.140625" style="1" hidden="1"/>
    <col min="8180" max="8180" width="11" style="1" hidden="1"/>
    <col min="8181" max="8184" width="11.28515625" style="1" hidden="1"/>
    <col min="8185" max="8185" width="18.140625" style="1" hidden="1"/>
    <col min="8186" max="8188" width="9.140625" style="1" hidden="1"/>
    <col min="8189" max="8189" width="9.42578125" style="1" hidden="1"/>
    <col min="8190" max="8417" width="9.140625" style="1" hidden="1"/>
    <col min="8418" max="8418" width="34.140625" style="1" hidden="1"/>
    <col min="8419" max="8424" width="13" style="1" hidden="1"/>
    <col min="8425" max="8425" width="11.28515625" style="1" hidden="1"/>
    <col min="8426" max="8426" width="17.42578125" style="1" hidden="1"/>
    <col min="8427" max="8427" width="19.140625" style="1" hidden="1"/>
    <col min="8428" max="8429" width="9.140625" style="1" hidden="1"/>
    <col min="8430" max="8430" width="53.28515625" style="1" hidden="1"/>
    <col min="8431" max="8435" width="9.140625" style="1" hidden="1"/>
    <col min="8436" max="8436" width="11" style="1" hidden="1"/>
    <col min="8437" max="8440" width="11.28515625" style="1" hidden="1"/>
    <col min="8441" max="8441" width="18.140625" style="1" hidden="1"/>
    <col min="8442" max="8444" width="9.140625" style="1" hidden="1"/>
    <col min="8445" max="8445" width="9.42578125" style="1" hidden="1"/>
    <col min="8446" max="8673" width="9.140625" style="1" hidden="1"/>
    <col min="8674" max="8674" width="34.140625" style="1" hidden="1"/>
    <col min="8675" max="8680" width="13" style="1" hidden="1"/>
    <col min="8681" max="8681" width="11.28515625" style="1" hidden="1"/>
    <col min="8682" max="8682" width="17.42578125" style="1" hidden="1"/>
    <col min="8683" max="8683" width="19.140625" style="1" hidden="1"/>
    <col min="8684" max="8685" width="9.140625" style="1" hidden="1"/>
    <col min="8686" max="8686" width="53.28515625" style="1" hidden="1"/>
    <col min="8687" max="8691" width="9.140625" style="1" hidden="1"/>
    <col min="8692" max="8692" width="11" style="1" hidden="1"/>
    <col min="8693" max="8696" width="11.28515625" style="1" hidden="1"/>
    <col min="8697" max="8697" width="18.140625" style="1" hidden="1"/>
    <col min="8698" max="8700" width="9.140625" style="1" hidden="1"/>
    <col min="8701" max="8701" width="9.42578125" style="1" hidden="1"/>
    <col min="8702" max="8929" width="9.140625" style="1" hidden="1"/>
    <col min="8930" max="8930" width="34.140625" style="1" hidden="1"/>
    <col min="8931" max="8936" width="13" style="1" hidden="1"/>
    <col min="8937" max="8937" width="11.28515625" style="1" hidden="1"/>
    <col min="8938" max="8938" width="17.42578125" style="1" hidden="1"/>
    <col min="8939" max="8939" width="19.140625" style="1" hidden="1"/>
    <col min="8940" max="8941" width="9.140625" style="1" hidden="1"/>
    <col min="8942" max="8942" width="53.28515625" style="1" hidden="1"/>
    <col min="8943" max="8947" width="9.140625" style="1" hidden="1"/>
    <col min="8948" max="8948" width="11" style="1" hidden="1"/>
    <col min="8949" max="8952" width="11.28515625" style="1" hidden="1"/>
    <col min="8953" max="8953" width="18.140625" style="1" hidden="1"/>
    <col min="8954" max="8956" width="9.140625" style="1" hidden="1"/>
    <col min="8957" max="8957" width="9.42578125" style="1" hidden="1"/>
    <col min="8958" max="9185" width="9.140625" style="1" hidden="1"/>
    <col min="9186" max="9186" width="34.140625" style="1" hidden="1"/>
    <col min="9187" max="9192" width="13" style="1" hidden="1"/>
    <col min="9193" max="9193" width="11.28515625" style="1" hidden="1"/>
    <col min="9194" max="9194" width="17.42578125" style="1" hidden="1"/>
    <col min="9195" max="9195" width="19.140625" style="1" hidden="1"/>
    <col min="9196" max="9197" width="9.140625" style="1" hidden="1"/>
    <col min="9198" max="9198" width="53.28515625" style="1" hidden="1"/>
    <col min="9199" max="9203" width="9.140625" style="1" hidden="1"/>
    <col min="9204" max="9204" width="11" style="1" hidden="1"/>
    <col min="9205" max="9208" width="11.28515625" style="1" hidden="1"/>
    <col min="9209" max="9209" width="18.140625" style="1" hidden="1"/>
    <col min="9210" max="9212" width="9.140625" style="1" hidden="1"/>
    <col min="9213" max="9213" width="9.42578125" style="1" hidden="1"/>
    <col min="9214" max="9441" width="9.140625" style="1" hidden="1"/>
    <col min="9442" max="9442" width="34.140625" style="1" hidden="1"/>
    <col min="9443" max="9448" width="13" style="1" hidden="1"/>
    <col min="9449" max="9449" width="11.28515625" style="1" hidden="1"/>
    <col min="9450" max="9450" width="17.42578125" style="1" hidden="1"/>
    <col min="9451" max="9451" width="19.140625" style="1" hidden="1"/>
    <col min="9452" max="9453" width="9.140625" style="1" hidden="1"/>
    <col min="9454" max="9454" width="53.28515625" style="1" hidden="1"/>
    <col min="9455" max="9459" width="9.140625" style="1" hidden="1"/>
    <col min="9460" max="9460" width="11" style="1" hidden="1"/>
    <col min="9461" max="9464" width="11.28515625" style="1" hidden="1"/>
    <col min="9465" max="9465" width="18.140625" style="1" hidden="1"/>
    <col min="9466" max="9468" width="9.140625" style="1" hidden="1"/>
    <col min="9469" max="9469" width="9.42578125" style="1" hidden="1"/>
    <col min="9470" max="9697" width="9.140625" style="1" hidden="1"/>
    <col min="9698" max="9698" width="34.140625" style="1" hidden="1"/>
    <col min="9699" max="9704" width="13" style="1" hidden="1"/>
    <col min="9705" max="9705" width="11.28515625" style="1" hidden="1"/>
    <col min="9706" max="9706" width="17.42578125" style="1" hidden="1"/>
    <col min="9707" max="9707" width="19.140625" style="1" hidden="1"/>
    <col min="9708" max="9709" width="9.140625" style="1" hidden="1"/>
    <col min="9710" max="9710" width="53.28515625" style="1" hidden="1"/>
    <col min="9711" max="9715" width="9.140625" style="1" hidden="1"/>
    <col min="9716" max="9716" width="11" style="1" hidden="1"/>
    <col min="9717" max="9720" width="11.28515625" style="1" hidden="1"/>
    <col min="9721" max="9721" width="18.140625" style="1" hidden="1"/>
    <col min="9722" max="9724" width="9.140625" style="1" hidden="1"/>
    <col min="9725" max="9725" width="9.42578125" style="1" hidden="1"/>
    <col min="9726" max="9953" width="9.140625" style="1" hidden="1"/>
    <col min="9954" max="9954" width="34.140625" style="1" hidden="1"/>
    <col min="9955" max="9960" width="13" style="1" hidden="1"/>
    <col min="9961" max="9961" width="11.28515625" style="1" hidden="1"/>
    <col min="9962" max="9962" width="17.42578125" style="1" hidden="1"/>
    <col min="9963" max="9963" width="19.140625" style="1" hidden="1"/>
    <col min="9964" max="9965" width="9.140625" style="1" hidden="1"/>
    <col min="9966" max="9966" width="53.28515625" style="1" hidden="1"/>
    <col min="9967" max="9971" width="9.140625" style="1" hidden="1"/>
    <col min="9972" max="9972" width="11" style="1" hidden="1"/>
    <col min="9973" max="9976" width="11.28515625" style="1" hidden="1"/>
    <col min="9977" max="9977" width="18.140625" style="1" hidden="1"/>
    <col min="9978" max="9980" width="9.140625" style="1" hidden="1"/>
    <col min="9981" max="9981" width="9.42578125" style="1" hidden="1"/>
    <col min="9982" max="10209" width="9.140625" style="1" hidden="1"/>
    <col min="10210" max="10210" width="34.140625" style="1" hidden="1"/>
    <col min="10211" max="10216" width="13" style="1" hidden="1"/>
    <col min="10217" max="10217" width="11.28515625" style="1" hidden="1"/>
    <col min="10218" max="10218" width="17.42578125" style="1" hidden="1"/>
    <col min="10219" max="10219" width="19.140625" style="1" hidden="1"/>
    <col min="10220" max="10221" width="9.140625" style="1" hidden="1"/>
    <col min="10222" max="10222" width="53.28515625" style="1" hidden="1"/>
    <col min="10223" max="10227" width="9.140625" style="1" hidden="1"/>
    <col min="10228" max="10228" width="11" style="1" hidden="1"/>
    <col min="10229" max="10232" width="11.28515625" style="1" hidden="1"/>
    <col min="10233" max="10233" width="18.140625" style="1" hidden="1"/>
    <col min="10234" max="10236" width="9.140625" style="1" hidden="1"/>
    <col min="10237" max="10237" width="9.42578125" style="1" hidden="1"/>
    <col min="10238" max="10465" width="9.140625" style="1" hidden="1"/>
    <col min="10466" max="10466" width="34.140625" style="1" hidden="1"/>
    <col min="10467" max="10472" width="13" style="1" hidden="1"/>
    <col min="10473" max="10473" width="11.28515625" style="1" hidden="1"/>
    <col min="10474" max="10474" width="17.42578125" style="1" hidden="1"/>
    <col min="10475" max="10475" width="19.140625" style="1" hidden="1"/>
    <col min="10476" max="10477" width="9.140625" style="1" hidden="1"/>
    <col min="10478" max="10478" width="53.28515625" style="1" hidden="1"/>
    <col min="10479" max="10483" width="9.140625" style="1" hidden="1"/>
    <col min="10484" max="10484" width="11" style="1" hidden="1"/>
    <col min="10485" max="10488" width="11.28515625" style="1" hidden="1"/>
    <col min="10489" max="10489" width="18.140625" style="1" hidden="1"/>
    <col min="10490" max="10492" width="9.140625" style="1" hidden="1"/>
    <col min="10493" max="10493" width="9.42578125" style="1" hidden="1"/>
    <col min="10494" max="10721" width="9.140625" style="1" hidden="1"/>
    <col min="10722" max="10722" width="34.140625" style="1" hidden="1"/>
    <col min="10723" max="10728" width="13" style="1" hidden="1"/>
    <col min="10729" max="10729" width="11.28515625" style="1" hidden="1"/>
    <col min="10730" max="10730" width="17.42578125" style="1" hidden="1"/>
    <col min="10731" max="10731" width="19.140625" style="1" hidden="1"/>
    <col min="10732" max="10733" width="9.140625" style="1" hidden="1"/>
    <col min="10734" max="10734" width="53.28515625" style="1" hidden="1"/>
    <col min="10735" max="10739" width="9.140625" style="1" hidden="1"/>
    <col min="10740" max="10740" width="11" style="1" hidden="1"/>
    <col min="10741" max="10744" width="11.28515625" style="1" hidden="1"/>
    <col min="10745" max="10745" width="18.140625" style="1" hidden="1"/>
    <col min="10746" max="10748" width="9.140625" style="1" hidden="1"/>
    <col min="10749" max="10749" width="9.42578125" style="1" hidden="1"/>
    <col min="10750" max="10977" width="9.140625" style="1" hidden="1"/>
    <col min="10978" max="10978" width="34.140625" style="1" hidden="1"/>
    <col min="10979" max="10984" width="13" style="1" hidden="1"/>
    <col min="10985" max="10985" width="11.28515625" style="1" hidden="1"/>
    <col min="10986" max="10986" width="17.42578125" style="1" hidden="1"/>
    <col min="10987" max="10987" width="19.140625" style="1" hidden="1"/>
    <col min="10988" max="10989" width="9.140625" style="1" hidden="1"/>
    <col min="10990" max="10990" width="53.28515625" style="1" hidden="1"/>
    <col min="10991" max="10995" width="9.140625" style="1" hidden="1"/>
    <col min="10996" max="10996" width="11" style="1" hidden="1"/>
    <col min="10997" max="11000" width="11.28515625" style="1" hidden="1"/>
    <col min="11001" max="11001" width="18.140625" style="1" hidden="1"/>
    <col min="11002" max="11004" width="9.140625" style="1" hidden="1"/>
    <col min="11005" max="11005" width="9.42578125" style="1" hidden="1"/>
    <col min="11006" max="11233" width="9.140625" style="1" hidden="1"/>
    <col min="11234" max="11234" width="34.140625" style="1" hidden="1"/>
    <col min="11235" max="11240" width="13" style="1" hidden="1"/>
    <col min="11241" max="11241" width="11.28515625" style="1" hidden="1"/>
    <col min="11242" max="11242" width="17.42578125" style="1" hidden="1"/>
    <col min="11243" max="11243" width="19.140625" style="1" hidden="1"/>
    <col min="11244" max="11245" width="9.140625" style="1" hidden="1"/>
    <col min="11246" max="11246" width="53.28515625" style="1" hidden="1"/>
    <col min="11247" max="11251" width="9.140625" style="1" hidden="1"/>
    <col min="11252" max="11252" width="11" style="1" hidden="1"/>
    <col min="11253" max="11256" width="11.28515625" style="1" hidden="1"/>
    <col min="11257" max="11257" width="18.140625" style="1" hidden="1"/>
    <col min="11258" max="11260" width="9.140625" style="1" hidden="1"/>
    <col min="11261" max="11261" width="9.42578125" style="1" hidden="1"/>
    <col min="11262" max="11489" width="9.140625" style="1" hidden="1"/>
    <col min="11490" max="11490" width="34.140625" style="1" hidden="1"/>
    <col min="11491" max="11496" width="13" style="1" hidden="1"/>
    <col min="11497" max="11497" width="11.28515625" style="1" hidden="1"/>
    <col min="11498" max="11498" width="17.42578125" style="1" hidden="1"/>
    <col min="11499" max="11499" width="19.140625" style="1" hidden="1"/>
    <col min="11500" max="11501" width="9.140625" style="1" hidden="1"/>
    <col min="11502" max="11502" width="53.28515625" style="1" hidden="1"/>
    <col min="11503" max="11507" width="9.140625" style="1" hidden="1"/>
    <col min="11508" max="11508" width="11" style="1" hidden="1"/>
    <col min="11509" max="11512" width="11.28515625" style="1" hidden="1"/>
    <col min="11513" max="11513" width="18.140625" style="1" hidden="1"/>
    <col min="11514" max="11516" width="9.140625" style="1" hidden="1"/>
    <col min="11517" max="11517" width="9.42578125" style="1" hidden="1"/>
    <col min="11518" max="11745" width="9.140625" style="1" hidden="1"/>
    <col min="11746" max="11746" width="34.140625" style="1" hidden="1"/>
    <col min="11747" max="11752" width="13" style="1" hidden="1"/>
    <col min="11753" max="11753" width="11.28515625" style="1" hidden="1"/>
    <col min="11754" max="11754" width="17.42578125" style="1" hidden="1"/>
    <col min="11755" max="11755" width="19.140625" style="1" hidden="1"/>
    <col min="11756" max="11757" width="9.140625" style="1" hidden="1"/>
    <col min="11758" max="11758" width="53.28515625" style="1" hidden="1"/>
    <col min="11759" max="11763" width="9.140625" style="1" hidden="1"/>
    <col min="11764" max="11764" width="11" style="1" hidden="1"/>
    <col min="11765" max="11768" width="11.28515625" style="1" hidden="1"/>
    <col min="11769" max="11769" width="18.140625" style="1" hidden="1"/>
    <col min="11770" max="11772" width="9.140625" style="1" hidden="1"/>
    <col min="11773" max="11773" width="9.42578125" style="1" hidden="1"/>
    <col min="11774" max="12001" width="9.140625" style="1" hidden="1"/>
    <col min="12002" max="12002" width="34.140625" style="1" hidden="1"/>
    <col min="12003" max="12008" width="13" style="1" hidden="1"/>
    <col min="12009" max="12009" width="11.28515625" style="1" hidden="1"/>
    <col min="12010" max="12010" width="17.42578125" style="1" hidden="1"/>
    <col min="12011" max="12011" width="19.140625" style="1" hidden="1"/>
    <col min="12012" max="12013" width="9.140625" style="1" hidden="1"/>
    <col min="12014" max="12014" width="53.28515625" style="1" hidden="1"/>
    <col min="12015" max="12019" width="9.140625" style="1" hidden="1"/>
    <col min="12020" max="12020" width="11" style="1" hidden="1"/>
    <col min="12021" max="12024" width="11.28515625" style="1" hidden="1"/>
    <col min="12025" max="12025" width="18.140625" style="1" hidden="1"/>
    <col min="12026" max="12028" width="9.140625" style="1" hidden="1"/>
    <col min="12029" max="12029" width="9.42578125" style="1" hidden="1"/>
    <col min="12030" max="12257" width="9.140625" style="1" hidden="1"/>
    <col min="12258" max="12258" width="34.140625" style="1" hidden="1"/>
    <col min="12259" max="12264" width="13" style="1" hidden="1"/>
    <col min="12265" max="12265" width="11.28515625" style="1" hidden="1"/>
    <col min="12266" max="12266" width="17.42578125" style="1" hidden="1"/>
    <col min="12267" max="12267" width="19.140625" style="1" hidden="1"/>
    <col min="12268" max="12269" width="9.140625" style="1" hidden="1"/>
    <col min="12270" max="12270" width="53.28515625" style="1" hidden="1"/>
    <col min="12271" max="12275" width="9.140625" style="1" hidden="1"/>
    <col min="12276" max="12276" width="11" style="1" hidden="1"/>
    <col min="12277" max="12280" width="11.28515625" style="1" hidden="1"/>
    <col min="12281" max="12281" width="18.140625" style="1" hidden="1"/>
    <col min="12282" max="12284" width="9.140625" style="1" hidden="1"/>
    <col min="12285" max="12285" width="9.42578125" style="1" hidden="1"/>
    <col min="12286" max="12513" width="9.140625" style="1" hidden="1"/>
    <col min="12514" max="12514" width="34.140625" style="1" hidden="1"/>
    <col min="12515" max="12520" width="13" style="1" hidden="1"/>
    <col min="12521" max="12521" width="11.28515625" style="1" hidden="1"/>
    <col min="12522" max="12522" width="17.42578125" style="1" hidden="1"/>
    <col min="12523" max="12523" width="19.140625" style="1" hidden="1"/>
    <col min="12524" max="12525" width="9.140625" style="1" hidden="1"/>
    <col min="12526" max="12526" width="53.28515625" style="1" hidden="1"/>
    <col min="12527" max="12531" width="9.140625" style="1" hidden="1"/>
    <col min="12532" max="12532" width="11" style="1" hidden="1"/>
    <col min="12533" max="12536" width="11.28515625" style="1" hidden="1"/>
    <col min="12537" max="12537" width="18.140625" style="1" hidden="1"/>
    <col min="12538" max="12540" width="9.140625" style="1" hidden="1"/>
    <col min="12541" max="12541" width="9.42578125" style="1" hidden="1"/>
    <col min="12542" max="12769" width="9.140625" style="1" hidden="1"/>
    <col min="12770" max="12770" width="34.140625" style="1" hidden="1"/>
    <col min="12771" max="12776" width="13" style="1" hidden="1"/>
    <col min="12777" max="12777" width="11.28515625" style="1" hidden="1"/>
    <col min="12778" max="12778" width="17.42578125" style="1" hidden="1"/>
    <col min="12779" max="12779" width="19.140625" style="1" hidden="1"/>
    <col min="12780" max="12781" width="9.140625" style="1" hidden="1"/>
    <col min="12782" max="12782" width="53.28515625" style="1" hidden="1"/>
    <col min="12783" max="12787" width="9.140625" style="1" hidden="1"/>
    <col min="12788" max="12788" width="11" style="1" hidden="1"/>
    <col min="12789" max="12792" width="11.28515625" style="1" hidden="1"/>
    <col min="12793" max="12793" width="18.140625" style="1" hidden="1"/>
    <col min="12794" max="12796" width="9.140625" style="1" hidden="1"/>
    <col min="12797" max="12797" width="9.42578125" style="1" hidden="1"/>
    <col min="12798" max="13025" width="9.140625" style="1" hidden="1"/>
    <col min="13026" max="13026" width="34.140625" style="1" hidden="1"/>
    <col min="13027" max="13032" width="13" style="1" hidden="1"/>
    <col min="13033" max="13033" width="11.28515625" style="1" hidden="1"/>
    <col min="13034" max="13034" width="17.42578125" style="1" hidden="1"/>
    <col min="13035" max="13035" width="19.140625" style="1" hidden="1"/>
    <col min="13036" max="13037" width="9.140625" style="1" hidden="1"/>
    <col min="13038" max="13038" width="53.28515625" style="1" hidden="1"/>
    <col min="13039" max="13043" width="9.140625" style="1" hidden="1"/>
    <col min="13044" max="13044" width="11" style="1" hidden="1"/>
    <col min="13045" max="13048" width="11.28515625" style="1" hidden="1"/>
    <col min="13049" max="13049" width="18.140625" style="1" hidden="1"/>
    <col min="13050" max="13052" width="9.140625" style="1" hidden="1"/>
    <col min="13053" max="13053" width="9.42578125" style="1" hidden="1"/>
    <col min="13054" max="13281" width="9.140625" style="1" hidden="1"/>
    <col min="13282" max="13282" width="34.140625" style="1" hidden="1"/>
    <col min="13283" max="13288" width="13" style="1" hidden="1"/>
    <col min="13289" max="13289" width="11.28515625" style="1" hidden="1"/>
    <col min="13290" max="13290" width="17.42578125" style="1" hidden="1"/>
    <col min="13291" max="13291" width="19.140625" style="1" hidden="1"/>
    <col min="13292" max="13293" width="9.140625" style="1" hidden="1"/>
    <col min="13294" max="13294" width="53.28515625" style="1" hidden="1"/>
    <col min="13295" max="13299" width="9.140625" style="1" hidden="1"/>
    <col min="13300" max="13300" width="11" style="1" hidden="1"/>
    <col min="13301" max="13304" width="11.28515625" style="1" hidden="1"/>
    <col min="13305" max="13305" width="18.140625" style="1" hidden="1"/>
    <col min="13306" max="13308" width="9.140625" style="1" hidden="1"/>
    <col min="13309" max="13309" width="9.42578125" style="1" hidden="1"/>
    <col min="13310" max="13537" width="9.140625" style="1" hidden="1"/>
    <col min="13538" max="13538" width="34.140625" style="1" hidden="1"/>
    <col min="13539" max="13544" width="13" style="1" hidden="1"/>
    <col min="13545" max="13545" width="11.28515625" style="1" hidden="1"/>
    <col min="13546" max="13546" width="17.42578125" style="1" hidden="1"/>
    <col min="13547" max="13547" width="19.140625" style="1" hidden="1"/>
    <col min="13548" max="13549" width="9.140625" style="1" hidden="1"/>
    <col min="13550" max="13550" width="53.28515625" style="1" hidden="1"/>
    <col min="13551" max="13555" width="9.140625" style="1" hidden="1"/>
    <col min="13556" max="13556" width="11" style="1" hidden="1"/>
    <col min="13557" max="13560" width="11.28515625" style="1" hidden="1"/>
    <col min="13561" max="13561" width="18.140625" style="1" hidden="1"/>
    <col min="13562" max="13564" width="9.140625" style="1" hidden="1"/>
    <col min="13565" max="13565" width="9.42578125" style="1" hidden="1"/>
    <col min="13566" max="13793" width="9.140625" style="1" hidden="1"/>
    <col min="13794" max="13794" width="34.140625" style="1" hidden="1"/>
    <col min="13795" max="13800" width="13" style="1" hidden="1"/>
    <col min="13801" max="13801" width="11.28515625" style="1" hidden="1"/>
    <col min="13802" max="13802" width="17.42578125" style="1" hidden="1"/>
    <col min="13803" max="13803" width="19.140625" style="1" hidden="1"/>
    <col min="13804" max="13805" width="9.140625" style="1" hidden="1"/>
    <col min="13806" max="13806" width="53.28515625" style="1" hidden="1"/>
    <col min="13807" max="13811" width="9.140625" style="1" hidden="1"/>
    <col min="13812" max="13812" width="11" style="1" hidden="1"/>
    <col min="13813" max="13816" width="11.28515625" style="1" hidden="1"/>
    <col min="13817" max="13817" width="18.140625" style="1" hidden="1"/>
    <col min="13818" max="13820" width="9.140625" style="1" hidden="1"/>
    <col min="13821" max="13821" width="9.42578125" style="1" hidden="1"/>
    <col min="13822" max="14049" width="9.140625" style="1" hidden="1"/>
    <col min="14050" max="14050" width="34.140625" style="1" hidden="1"/>
    <col min="14051" max="14056" width="13" style="1" hidden="1"/>
    <col min="14057" max="14057" width="11.28515625" style="1" hidden="1"/>
    <col min="14058" max="14058" width="17.42578125" style="1" hidden="1"/>
    <col min="14059" max="14059" width="19.140625" style="1" hidden="1"/>
    <col min="14060" max="14061" width="9.140625" style="1" hidden="1"/>
    <col min="14062" max="14062" width="53.28515625" style="1" hidden="1"/>
    <col min="14063" max="14067" width="9.140625" style="1" hidden="1"/>
    <col min="14068" max="14068" width="11" style="1" hidden="1"/>
    <col min="14069" max="14072" width="11.28515625" style="1" hidden="1"/>
    <col min="14073" max="14073" width="18.140625" style="1" hidden="1"/>
    <col min="14074" max="14076" width="9.140625" style="1" hidden="1"/>
    <col min="14077" max="14077" width="9.42578125" style="1" hidden="1"/>
    <col min="14078" max="14305" width="9.140625" style="1" hidden="1"/>
    <col min="14306" max="14306" width="34.140625" style="1" hidden="1"/>
    <col min="14307" max="14312" width="13" style="1" hidden="1"/>
    <col min="14313" max="14313" width="11.28515625" style="1" hidden="1"/>
    <col min="14314" max="14314" width="17.42578125" style="1" hidden="1"/>
    <col min="14315" max="14315" width="19.140625" style="1" hidden="1"/>
    <col min="14316" max="14317" width="9.140625" style="1" hidden="1"/>
    <col min="14318" max="14318" width="53.28515625" style="1" hidden="1"/>
    <col min="14319" max="14323" width="9.140625" style="1" hidden="1"/>
    <col min="14324" max="14324" width="11" style="1" hidden="1"/>
    <col min="14325" max="14328" width="11.28515625" style="1" hidden="1"/>
    <col min="14329" max="14329" width="18.140625" style="1" hidden="1"/>
    <col min="14330" max="14332" width="9.140625" style="1" hidden="1"/>
    <col min="14333" max="14333" width="9.42578125" style="1" hidden="1"/>
    <col min="14334" max="14561" width="9.140625" style="1" hidden="1"/>
    <col min="14562" max="14562" width="34.140625" style="1" hidden="1"/>
    <col min="14563" max="14568" width="13" style="1" hidden="1"/>
    <col min="14569" max="14569" width="11.28515625" style="1" hidden="1"/>
    <col min="14570" max="14570" width="17.42578125" style="1" hidden="1"/>
    <col min="14571" max="14571" width="19.140625" style="1" hidden="1"/>
    <col min="14572" max="14573" width="9.140625" style="1" hidden="1"/>
    <col min="14574" max="14574" width="53.28515625" style="1" hidden="1"/>
    <col min="14575" max="14579" width="9.140625" style="1" hidden="1"/>
    <col min="14580" max="14580" width="11" style="1" hidden="1"/>
    <col min="14581" max="14584" width="11.28515625" style="1" hidden="1"/>
    <col min="14585" max="14585" width="18.140625" style="1" hidden="1"/>
    <col min="14586" max="14588" width="9.140625" style="1" hidden="1"/>
    <col min="14589" max="14589" width="9.42578125" style="1" hidden="1"/>
    <col min="14590" max="14817" width="9.140625" style="1" hidden="1"/>
    <col min="14818" max="14818" width="34.140625" style="1" hidden="1"/>
    <col min="14819" max="14824" width="13" style="1" hidden="1"/>
    <col min="14825" max="14825" width="11.28515625" style="1" hidden="1"/>
    <col min="14826" max="14826" width="17.42578125" style="1" hidden="1"/>
    <col min="14827" max="14827" width="19.140625" style="1" hidden="1"/>
    <col min="14828" max="14829" width="9.140625" style="1" hidden="1"/>
    <col min="14830" max="14830" width="53.28515625" style="1" hidden="1"/>
    <col min="14831" max="14835" width="9.140625" style="1" hidden="1"/>
    <col min="14836" max="14836" width="11" style="1" hidden="1"/>
    <col min="14837" max="14840" width="11.28515625" style="1" hidden="1"/>
    <col min="14841" max="14841" width="18.140625" style="1" hidden="1"/>
    <col min="14842" max="14844" width="9.140625" style="1" hidden="1"/>
    <col min="14845" max="14845" width="9.42578125" style="1" hidden="1"/>
    <col min="14846" max="15073" width="9.140625" style="1" hidden="1"/>
    <col min="15074" max="15074" width="34.140625" style="1" hidden="1"/>
    <col min="15075" max="15080" width="13" style="1" hidden="1"/>
    <col min="15081" max="15081" width="11.28515625" style="1" hidden="1"/>
    <col min="15082" max="15082" width="17.42578125" style="1" hidden="1"/>
    <col min="15083" max="15083" width="19.140625" style="1" hidden="1"/>
    <col min="15084" max="15085" width="9.140625" style="1" hidden="1"/>
    <col min="15086" max="15086" width="53.28515625" style="1" hidden="1"/>
    <col min="15087" max="15091" width="9.140625" style="1" hidden="1"/>
    <col min="15092" max="15092" width="11" style="1" hidden="1"/>
    <col min="15093" max="15096" width="11.28515625" style="1" hidden="1"/>
    <col min="15097" max="15097" width="18.140625" style="1" hidden="1"/>
    <col min="15098" max="15100" width="9.140625" style="1" hidden="1"/>
    <col min="15101" max="15101" width="9.42578125" style="1" hidden="1"/>
    <col min="15102" max="15329" width="9.140625" style="1" hidden="1"/>
    <col min="15330" max="15330" width="34.140625" style="1" hidden="1"/>
    <col min="15331" max="15336" width="13" style="1" hidden="1"/>
    <col min="15337" max="15337" width="11.28515625" style="1" hidden="1"/>
    <col min="15338" max="15338" width="17.42578125" style="1" hidden="1"/>
    <col min="15339" max="15339" width="19.140625" style="1" hidden="1"/>
    <col min="15340" max="15341" width="9.140625" style="1" hidden="1"/>
    <col min="15342" max="15342" width="53.28515625" style="1" hidden="1"/>
    <col min="15343" max="15347" width="9.140625" style="1" hidden="1"/>
    <col min="15348" max="15348" width="11" style="1" hidden="1"/>
    <col min="15349" max="15352" width="11.28515625" style="1" hidden="1"/>
    <col min="15353" max="15353" width="18.140625" style="1" hidden="1"/>
    <col min="15354" max="15356" width="9.140625" style="1" hidden="1"/>
    <col min="15357" max="15357" width="9.42578125" style="1" hidden="1"/>
    <col min="15358" max="15585" width="9.140625" style="1" hidden="1"/>
    <col min="15586" max="15586" width="34.140625" style="1" hidden="1"/>
    <col min="15587" max="15592" width="13" style="1" hidden="1"/>
    <col min="15593" max="15593" width="11.28515625" style="1" hidden="1"/>
    <col min="15594" max="15594" width="17.42578125" style="1" hidden="1"/>
    <col min="15595" max="15595" width="19.140625" style="1" hidden="1"/>
    <col min="15596" max="15597" width="9.140625" style="1" hidden="1"/>
    <col min="15598" max="15598" width="53.28515625" style="1" hidden="1"/>
    <col min="15599" max="15603" width="9.140625" style="1" hidden="1"/>
    <col min="15604" max="15604" width="11" style="1" hidden="1"/>
    <col min="15605" max="15608" width="11.28515625" style="1" hidden="1"/>
    <col min="15609" max="15609" width="18.140625" style="1" hidden="1"/>
    <col min="15610" max="15612" width="9.140625" style="1" hidden="1"/>
    <col min="15613" max="15613" width="9.42578125" style="1" hidden="1"/>
    <col min="15614" max="15841" width="9.140625" style="1" hidden="1"/>
    <col min="15842" max="15842" width="34.140625" style="1" hidden="1"/>
    <col min="15843" max="15848" width="13" style="1" hidden="1"/>
    <col min="15849" max="15849" width="11.28515625" style="1" hidden="1"/>
    <col min="15850" max="15850" width="17.42578125" style="1" hidden="1"/>
    <col min="15851" max="15851" width="19.140625" style="1" hidden="1"/>
    <col min="15852" max="15853" width="9.140625" style="1" hidden="1"/>
    <col min="15854" max="15854" width="53.28515625" style="1" hidden="1"/>
    <col min="15855" max="15859" width="9.140625" style="1" hidden="1"/>
    <col min="15860" max="15860" width="11" style="1" hidden="1"/>
    <col min="15861" max="15864" width="11.28515625" style="1" hidden="1"/>
    <col min="15865" max="15865" width="18.140625" style="1" hidden="1"/>
    <col min="15866" max="15868" width="9.140625" style="1" hidden="1"/>
    <col min="15869" max="15869" width="9.42578125" style="1" hidden="1"/>
    <col min="15870" max="16097" width="9.140625" style="1" hidden="1"/>
    <col min="16098" max="16098" width="34.140625" style="1" hidden="1"/>
    <col min="16099" max="16104" width="13" style="1" hidden="1"/>
    <col min="16105" max="16105" width="11.28515625" style="1" hidden="1"/>
    <col min="16106" max="16106" width="17.42578125" style="1" hidden="1"/>
    <col min="16107" max="16107" width="19.140625" style="1" hidden="1"/>
    <col min="16108" max="16109" width="9.140625" style="1" hidden="1"/>
    <col min="16110" max="16110" width="53.28515625" style="1" hidden="1"/>
    <col min="16111" max="16115" width="9.140625" style="1" hidden="1"/>
    <col min="16116" max="16116" width="11" style="1" hidden="1"/>
    <col min="16117" max="16120" width="11.28515625" style="1" hidden="1"/>
    <col min="16121" max="16121" width="18.140625" style="1" hidden="1"/>
    <col min="16122" max="16124" width="9.140625" style="1" hidden="1"/>
    <col min="16125" max="16125" width="9.42578125" style="1" hidden="1"/>
    <col min="16126" max="16384" width="9.140625" style="1" hidden="1"/>
  </cols>
  <sheetData>
    <row r="1" spans="1:7" ht="51" customHeight="1" thickBot="1">
      <c r="A1" s="43" t="s">
        <v>0</v>
      </c>
      <c r="B1" s="44" t="s">
        <v>1</v>
      </c>
      <c r="C1" s="44" t="s">
        <v>2</v>
      </c>
      <c r="D1" s="44" t="s">
        <v>73</v>
      </c>
      <c r="E1" s="44" t="s">
        <v>74</v>
      </c>
      <c r="F1" s="44" t="s">
        <v>75</v>
      </c>
      <c r="G1" s="44" t="s">
        <v>76</v>
      </c>
    </row>
    <row r="2" spans="1:7" ht="19.5" customHeight="1">
      <c r="A2" s="45" t="s">
        <v>7</v>
      </c>
      <c r="B2" s="23">
        <f t="shared" ref="B2:G2" si="0">B3+B7+B8+B12</f>
        <v>180993471.26000002</v>
      </c>
      <c r="C2" s="23">
        <f t="shared" si="0"/>
        <v>193363000</v>
      </c>
      <c r="D2" s="23">
        <f t="shared" si="0"/>
        <v>214523000</v>
      </c>
      <c r="E2" s="23">
        <f t="shared" si="0"/>
        <v>225690000</v>
      </c>
      <c r="F2" s="23">
        <f t="shared" si="0"/>
        <v>236648000</v>
      </c>
      <c r="G2" s="23">
        <f t="shared" si="0"/>
        <v>247699000</v>
      </c>
    </row>
    <row r="3" spans="1:7" ht="19.5" customHeight="1">
      <c r="A3" s="46" t="s">
        <v>77</v>
      </c>
      <c r="B3" s="5">
        <f t="shared" ref="B3:G3" si="1">SUM(B4:B6)</f>
        <v>103260723</v>
      </c>
      <c r="C3" s="5">
        <f t="shared" si="1"/>
        <v>115677000</v>
      </c>
      <c r="D3" s="5">
        <f t="shared" si="1"/>
        <v>123907000</v>
      </c>
      <c r="E3" s="5">
        <f t="shared" si="1"/>
        <v>131845000</v>
      </c>
      <c r="F3" s="5">
        <f t="shared" si="1"/>
        <v>139453000</v>
      </c>
      <c r="G3" s="5">
        <f t="shared" si="1"/>
        <v>147190000</v>
      </c>
    </row>
    <row r="4" spans="1:7" ht="19.5" customHeight="1">
      <c r="A4" s="47" t="s">
        <v>81</v>
      </c>
      <c r="B4" s="30">
        <f>[1]Eelarvearuanne!H8</f>
        <v>99838419.299999997</v>
      </c>
      <c r="C4" s="30">
        <f>[1]Eelarvearuanne!D8</f>
        <v>112000000</v>
      </c>
      <c r="D4" s="31">
        <v>120000000</v>
      </c>
      <c r="E4" s="31">
        <v>127812000</v>
      </c>
      <c r="F4" s="31">
        <v>135378000</v>
      </c>
      <c r="G4" s="31">
        <v>142878000</v>
      </c>
    </row>
    <row r="5" spans="1:7" ht="19.5" customHeight="1">
      <c r="A5" s="47" t="s">
        <v>82</v>
      </c>
      <c r="B5" s="30">
        <f>[1]Eelarvearuanne!H9</f>
        <v>1915276.25</v>
      </c>
      <c r="C5" s="30">
        <f>[1]Eelarvearuanne!D9</f>
        <v>1942000</v>
      </c>
      <c r="D5" s="31">
        <v>1942000</v>
      </c>
      <c r="E5" s="31">
        <v>1942000</v>
      </c>
      <c r="F5" s="31">
        <v>1942000</v>
      </c>
      <c r="G5" s="31">
        <v>2136000</v>
      </c>
    </row>
    <row r="6" spans="1:7" ht="19.5" customHeight="1">
      <c r="A6" s="47" t="s">
        <v>83</v>
      </c>
      <c r="B6" s="30">
        <f>[1]Eelarvearuanne!H7-[1]Eelarvearuanne!H8-[1]Eelarvearuanne!H9</f>
        <v>1507027.450000003</v>
      </c>
      <c r="C6" s="30">
        <f>[1]Eelarvearuanne!D7-[1]Eelarvearuanne!D8-[1]Eelarvearuanne!D9</f>
        <v>1735000</v>
      </c>
      <c r="D6" s="31">
        <v>1965000</v>
      </c>
      <c r="E6" s="31">
        <v>2091000</v>
      </c>
      <c r="F6" s="31">
        <v>2133000</v>
      </c>
      <c r="G6" s="31">
        <v>2176000</v>
      </c>
    </row>
    <row r="7" spans="1:7" ht="19.5" customHeight="1">
      <c r="A7" s="46" t="s">
        <v>78</v>
      </c>
      <c r="B7" s="6">
        <f>[1]Eelarvearuanne!H14</f>
        <v>18630111.110000007</v>
      </c>
      <c r="C7" s="6">
        <f>[1]Eelarvearuanne!D14</f>
        <v>20839000</v>
      </c>
      <c r="D7" s="7">
        <v>24093000</v>
      </c>
      <c r="E7" s="7">
        <v>24706000</v>
      </c>
      <c r="F7" s="7">
        <v>25189000</v>
      </c>
      <c r="G7" s="7">
        <v>25682000</v>
      </c>
    </row>
    <row r="8" spans="1:7" ht="19.5" customHeight="1">
      <c r="A8" s="46" t="s">
        <v>79</v>
      </c>
      <c r="B8" s="6">
        <f t="shared" ref="B8:G8" si="2">SUM(B9:B11)</f>
        <v>58106978.310000002</v>
      </c>
      <c r="C8" s="5">
        <f t="shared" si="2"/>
        <v>56127000</v>
      </c>
      <c r="D8" s="5">
        <f t="shared" si="2"/>
        <v>65774000</v>
      </c>
      <c r="E8" s="5">
        <f t="shared" si="2"/>
        <v>68370000</v>
      </c>
      <c r="F8" s="5">
        <f t="shared" si="2"/>
        <v>71222000</v>
      </c>
      <c r="G8" s="5">
        <f t="shared" si="2"/>
        <v>74028000</v>
      </c>
    </row>
    <row r="9" spans="1:7" ht="19.5" customHeight="1">
      <c r="A9" s="47" t="s">
        <v>84</v>
      </c>
      <c r="B9" s="30">
        <f>[1]Eelarvearuanne!H16</f>
        <v>4413775</v>
      </c>
      <c r="C9" s="30">
        <f>[1]Eelarvearuanne!D16</f>
        <v>2469000</v>
      </c>
      <c r="D9" s="31">
        <v>500000</v>
      </c>
      <c r="E9" s="31">
        <v>0</v>
      </c>
      <c r="F9" s="31">
        <v>0</v>
      </c>
      <c r="G9" s="31">
        <v>0</v>
      </c>
    </row>
    <row r="10" spans="1:7" ht="19.5" customHeight="1">
      <c r="A10" s="47" t="s">
        <v>85</v>
      </c>
      <c r="B10" s="30">
        <f>[1]Eelarvearuanne!H17</f>
        <v>39344568</v>
      </c>
      <c r="C10" s="30">
        <f>[1]Eelarvearuanne!D17</f>
        <v>39846000</v>
      </c>
      <c r="D10" s="31">
        <v>46278000</v>
      </c>
      <c r="E10" s="31">
        <v>48571000</v>
      </c>
      <c r="F10" s="31">
        <v>50698000</v>
      </c>
      <c r="G10" s="31">
        <v>52787000</v>
      </c>
    </row>
    <row r="11" spans="1:7" ht="19.5" customHeight="1">
      <c r="A11" s="47" t="s">
        <v>86</v>
      </c>
      <c r="B11" s="30">
        <f>[1]Eelarvearuanne!H18</f>
        <v>14348635.310000001</v>
      </c>
      <c r="C11" s="30">
        <f>[1]Eelarvearuanne!D18</f>
        <v>13812000</v>
      </c>
      <c r="D11" s="31">
        <v>18996000</v>
      </c>
      <c r="E11" s="31">
        <v>19799000</v>
      </c>
      <c r="F11" s="31">
        <v>20524000</v>
      </c>
      <c r="G11" s="31">
        <v>21241000</v>
      </c>
    </row>
    <row r="12" spans="1:7" ht="19.5" customHeight="1">
      <c r="A12" s="46" t="s">
        <v>80</v>
      </c>
      <c r="B12" s="6">
        <f>[1]Eelarvearuanne!H19</f>
        <v>995658.84000000008</v>
      </c>
      <c r="C12" s="6">
        <f>[1]Eelarvearuanne!D19</f>
        <v>720000</v>
      </c>
      <c r="D12" s="7">
        <v>749000</v>
      </c>
      <c r="E12" s="7">
        <v>769000</v>
      </c>
      <c r="F12" s="7">
        <v>784000</v>
      </c>
      <c r="G12" s="7">
        <v>799000</v>
      </c>
    </row>
    <row r="13" spans="1:7" ht="19.5" customHeight="1">
      <c r="A13" s="45" t="s">
        <v>8</v>
      </c>
      <c r="B13" s="23">
        <f t="shared" ref="B13:G13" si="3">SUM(B14:B15)</f>
        <v>162867218.08000001</v>
      </c>
      <c r="C13" s="23">
        <f>C14+C15</f>
        <v>177000000</v>
      </c>
      <c r="D13" s="23">
        <f t="shared" si="3"/>
        <v>206550000</v>
      </c>
      <c r="E13" s="23">
        <f t="shared" si="3"/>
        <v>216509500</v>
      </c>
      <c r="F13" s="23">
        <f t="shared" si="3"/>
        <v>220122000</v>
      </c>
      <c r="G13" s="23">
        <f t="shared" si="3"/>
        <v>226765500</v>
      </c>
    </row>
    <row r="14" spans="1:7" ht="19.5" customHeight="1">
      <c r="A14" s="46" t="s">
        <v>87</v>
      </c>
      <c r="B14" s="6">
        <f>-[1]Eelarvearuanne!H25</f>
        <v>21429763.290000003</v>
      </c>
      <c r="C14" s="6">
        <f>-[1]Eelarvearuanne!D25</f>
        <v>23000000</v>
      </c>
      <c r="D14" s="7">
        <v>25000000</v>
      </c>
      <c r="E14" s="7">
        <v>27784000</v>
      </c>
      <c r="F14" s="7">
        <v>24541000</v>
      </c>
      <c r="G14" s="7">
        <v>24462000</v>
      </c>
    </row>
    <row r="15" spans="1:7" ht="19.5" customHeight="1">
      <c r="A15" s="46" t="s">
        <v>88</v>
      </c>
      <c r="B15" s="6">
        <f t="shared" ref="B15:G15" si="4">B16+B17+B19</f>
        <v>141437454.79000002</v>
      </c>
      <c r="C15" s="6">
        <f t="shared" si="4"/>
        <v>154000000</v>
      </c>
      <c r="D15" s="6">
        <f t="shared" si="4"/>
        <v>181550000</v>
      </c>
      <c r="E15" s="6">
        <f t="shared" si="4"/>
        <v>188725500</v>
      </c>
      <c r="F15" s="6">
        <f t="shared" si="4"/>
        <v>195581000</v>
      </c>
      <c r="G15" s="5">
        <f t="shared" si="4"/>
        <v>202303500</v>
      </c>
    </row>
    <row r="16" spans="1:7" ht="19.5" customHeight="1">
      <c r="A16" s="47" t="s">
        <v>89</v>
      </c>
      <c r="B16" s="30">
        <f>-[1]Eelarvearuanne!H31</f>
        <v>85876007.819999993</v>
      </c>
      <c r="C16" s="30">
        <f>-[1]Eelarvearuanne!D31</f>
        <v>93000000</v>
      </c>
      <c r="D16" s="31">
        <v>107750000</v>
      </c>
      <c r="E16" s="31">
        <v>113925500</v>
      </c>
      <c r="F16" s="31">
        <v>119781000</v>
      </c>
      <c r="G16" s="31">
        <v>125503500</v>
      </c>
    </row>
    <row r="17" spans="1:9" ht="19.5" customHeight="1">
      <c r="A17" s="47" t="s">
        <v>90</v>
      </c>
      <c r="B17" s="30">
        <f>-[1]Eelarvearuanne!H32</f>
        <v>55459498.040000007</v>
      </c>
      <c r="C17" s="30">
        <f>-[1]Eelarvearuanne!D32</f>
        <v>60000000</v>
      </c>
      <c r="D17" s="31">
        <v>73000000</v>
      </c>
      <c r="E17" s="31">
        <v>74000000</v>
      </c>
      <c r="F17" s="31">
        <v>75000000</v>
      </c>
      <c r="G17" s="31">
        <v>76000000</v>
      </c>
    </row>
    <row r="18" spans="1:9" ht="19.5" hidden="1" customHeight="1">
      <c r="A18" s="48" t="s">
        <v>92</v>
      </c>
      <c r="B18" s="32">
        <v>777542.64</v>
      </c>
      <c r="C18" s="32">
        <v>800000</v>
      </c>
      <c r="D18" s="32">
        <v>800000</v>
      </c>
      <c r="E18" s="32">
        <v>800000</v>
      </c>
      <c r="F18" s="32">
        <v>800000</v>
      </c>
      <c r="G18" s="49">
        <v>800000</v>
      </c>
      <c r="I18" s="2"/>
    </row>
    <row r="19" spans="1:9" ht="19.5" customHeight="1">
      <c r="A19" s="50" t="s">
        <v>91</v>
      </c>
      <c r="B19" s="8">
        <f>-[1]Eelarvearuanne!H33</f>
        <v>101948.93000000059</v>
      </c>
      <c r="C19" s="8">
        <f>-[1]Eelarvearuanne!D33</f>
        <v>1000000</v>
      </c>
      <c r="D19" s="20">
        <v>800000</v>
      </c>
      <c r="E19" s="20">
        <v>800000</v>
      </c>
      <c r="F19" s="20">
        <v>800000</v>
      </c>
      <c r="G19" s="20">
        <v>800000</v>
      </c>
    </row>
    <row r="20" spans="1:9" ht="19.5" customHeight="1">
      <c r="A20" s="51" t="s">
        <v>9</v>
      </c>
      <c r="B20" s="22">
        <f t="shared" ref="B20:G20" si="5">B2-B13</f>
        <v>18126253.180000007</v>
      </c>
      <c r="C20" s="22">
        <f t="shared" si="5"/>
        <v>16363000</v>
      </c>
      <c r="D20" s="22">
        <f t="shared" si="5"/>
        <v>7973000</v>
      </c>
      <c r="E20" s="22">
        <f t="shared" si="5"/>
        <v>9180500</v>
      </c>
      <c r="F20" s="22">
        <f t="shared" si="5"/>
        <v>16526000</v>
      </c>
      <c r="G20" s="22">
        <f t="shared" si="5"/>
        <v>20933500</v>
      </c>
    </row>
    <row r="21" spans="1:9" ht="19.5" customHeight="1">
      <c r="A21" s="51" t="s">
        <v>10</v>
      </c>
      <c r="B21" s="22">
        <f t="shared" ref="B21:G21" si="6">B22+B23+B25+B26+B27+B28+B29+B30+B31+B32</f>
        <v>-14357004.919999998</v>
      </c>
      <c r="C21" s="22">
        <f>C22+C23+C25+C26+C27+C28+C29+C30+C31+C32</f>
        <v>-29514000</v>
      </c>
      <c r="D21" s="22">
        <f>D22+D23+D25+D26+D27+D28+D29+D30+D31+D32</f>
        <v>-42865000</v>
      </c>
      <c r="E21" s="22">
        <f t="shared" si="6"/>
        <v>-38165000</v>
      </c>
      <c r="F21" s="22">
        <f t="shared" si="6"/>
        <v>-37765000</v>
      </c>
      <c r="G21" s="22">
        <f t="shared" si="6"/>
        <v>-27680000</v>
      </c>
    </row>
    <row r="22" spans="1:9" ht="19.5" customHeight="1">
      <c r="A22" s="52" t="s">
        <v>93</v>
      </c>
      <c r="B22" s="6">
        <f>[1]Eelarvearuanne!H36</f>
        <v>4859834.32</v>
      </c>
      <c r="C22" s="6">
        <f>[1]Eelarvearuanne!D36</f>
        <v>2210000</v>
      </c>
      <c r="D22" s="7">
        <v>2500000</v>
      </c>
      <c r="E22" s="7">
        <v>2000000</v>
      </c>
      <c r="F22" s="7">
        <v>2000000</v>
      </c>
      <c r="G22" s="7">
        <v>8500000</v>
      </c>
    </row>
    <row r="23" spans="1:9" ht="19.5" customHeight="1">
      <c r="A23" s="52" t="s">
        <v>94</v>
      </c>
      <c r="B23" s="6">
        <f>[1]Eelarvearuanne!H37</f>
        <v>-30337491.829999998</v>
      </c>
      <c r="C23" s="6">
        <f>[1]Eelarvearuanne!D37</f>
        <v>-38000000</v>
      </c>
      <c r="D23" s="7">
        <f>-D88</f>
        <v>-53000000</v>
      </c>
      <c r="E23" s="7">
        <f>-E88</f>
        <v>-44000000</v>
      </c>
      <c r="F23" s="7">
        <f>-F88</f>
        <v>-42000000</v>
      </c>
      <c r="G23" s="7">
        <f>-G88</f>
        <v>-39000000</v>
      </c>
    </row>
    <row r="24" spans="1:9" ht="19.5" customHeight="1">
      <c r="A24" s="53" t="s">
        <v>95</v>
      </c>
      <c r="B24" s="30">
        <f>-(-B23-B25)</f>
        <v>-19185724.699999999</v>
      </c>
      <c r="C24" s="31">
        <f>-C90</f>
        <v>-30000000</v>
      </c>
      <c r="D24" s="31">
        <f>-D90</f>
        <v>-42000000</v>
      </c>
      <c r="E24" s="31">
        <f>-E90</f>
        <v>-36000000</v>
      </c>
      <c r="F24" s="31">
        <f>-F90</f>
        <v>-35000000</v>
      </c>
      <c r="G24" s="31">
        <f>-G90</f>
        <v>-31000000</v>
      </c>
    </row>
    <row r="25" spans="1:9" ht="19.5" customHeight="1">
      <c r="A25" s="54" t="s">
        <v>96</v>
      </c>
      <c r="B25" s="6">
        <f>[1]Eelarvearuanne!H38</f>
        <v>11151767.129999999</v>
      </c>
      <c r="C25" s="7">
        <f>[1]Eelarvearuanne!D38</f>
        <v>8000000</v>
      </c>
      <c r="D25" s="7">
        <f>D89</f>
        <v>11000000</v>
      </c>
      <c r="E25" s="7">
        <f>E89</f>
        <v>8000000</v>
      </c>
      <c r="F25" s="7">
        <f>F89</f>
        <v>7000000</v>
      </c>
      <c r="G25" s="7">
        <f>G89</f>
        <v>8000000</v>
      </c>
    </row>
    <row r="26" spans="1:9" ht="19.5" customHeight="1">
      <c r="A26" s="55" t="s">
        <v>97</v>
      </c>
      <c r="B26" s="6">
        <f>[1]Eelarvearuanne!H39</f>
        <v>-1190626.24</v>
      </c>
      <c r="C26" s="6">
        <f>[1]Eelarvearuanne!D39</f>
        <v>-800000</v>
      </c>
      <c r="D26" s="7">
        <v>-1000000</v>
      </c>
      <c r="E26" s="7">
        <v>-1000000</v>
      </c>
      <c r="F26" s="7">
        <v>-1000000</v>
      </c>
      <c r="G26" s="7">
        <v>-1000000</v>
      </c>
    </row>
    <row r="27" spans="1:9" ht="19.5" hidden="1" customHeight="1">
      <c r="A27" s="56" t="s">
        <v>98</v>
      </c>
      <c r="B27" s="6">
        <f>[1]Eelarvearuanne!H40+[1]Eelarvearuanne!H42</f>
        <v>27550</v>
      </c>
      <c r="C27" s="6">
        <f>[1]Eelarvearuanne!D40+[1]Eelarvearuanne!D42</f>
        <v>0</v>
      </c>
      <c r="D27" s="7">
        <v>0</v>
      </c>
      <c r="E27" s="7">
        <v>0</v>
      </c>
      <c r="F27" s="7">
        <v>0</v>
      </c>
      <c r="G27" s="7">
        <v>0</v>
      </c>
      <c r="I27" s="2"/>
    </row>
    <row r="28" spans="1:9" ht="19.5" hidden="1" customHeight="1">
      <c r="A28" s="56" t="s">
        <v>99</v>
      </c>
      <c r="B28" s="6">
        <f>[1]Eelarvearuanne!H41+[1]Eelarvearuanne!H43</f>
        <v>0</v>
      </c>
      <c r="C28" s="6">
        <f>[1]Eelarvearuanne!D41+[1]Eelarvearuanne!D43</f>
        <v>0</v>
      </c>
      <c r="D28" s="7">
        <v>0</v>
      </c>
      <c r="E28" s="7">
        <v>0</v>
      </c>
      <c r="F28" s="7">
        <v>0</v>
      </c>
      <c r="G28" s="7">
        <v>0</v>
      </c>
      <c r="I28" s="2"/>
    </row>
    <row r="29" spans="1:9" ht="19.5" customHeight="1">
      <c r="A29" s="55" t="s">
        <v>100</v>
      </c>
      <c r="B29" s="7">
        <f>[1]Eelarvearuanne!H44</f>
        <v>0</v>
      </c>
      <c r="C29" s="7">
        <f>[1]Eelarvearuanne!D44</f>
        <v>0</v>
      </c>
      <c r="D29" s="7">
        <v>35000</v>
      </c>
      <c r="E29" s="7">
        <v>35000</v>
      </c>
      <c r="F29" s="7">
        <v>35000</v>
      </c>
      <c r="G29" s="7">
        <v>20000</v>
      </c>
    </row>
    <row r="30" spans="1:9" ht="19.5" hidden="1" customHeight="1">
      <c r="A30" s="56" t="s">
        <v>101</v>
      </c>
      <c r="B30" s="7">
        <f>[1]Eelarvearuanne!H45</f>
        <v>0</v>
      </c>
      <c r="C30" s="7">
        <f>[1]Eelarvearuanne!D45</f>
        <v>-125000</v>
      </c>
      <c r="D30" s="7">
        <v>0</v>
      </c>
      <c r="E30" s="7">
        <v>0</v>
      </c>
      <c r="F30" s="7">
        <v>0</v>
      </c>
      <c r="G30" s="7">
        <v>0</v>
      </c>
      <c r="I30" s="2"/>
    </row>
    <row r="31" spans="1:9" ht="19.5" customHeight="1">
      <c r="A31" s="52" t="s">
        <v>102</v>
      </c>
      <c r="B31" s="7">
        <f>[1]Eelarvearuanne!H46</f>
        <v>487269.91</v>
      </c>
      <c r="C31" s="7">
        <f>[1]Eelarvearuanne!D46</f>
        <v>1000</v>
      </c>
      <c r="D31" s="7">
        <v>100000</v>
      </c>
      <c r="E31" s="7">
        <v>100000</v>
      </c>
      <c r="F31" s="7">
        <v>100000</v>
      </c>
      <c r="G31" s="7">
        <v>100000</v>
      </c>
    </row>
    <row r="32" spans="1:9" ht="19.5" customHeight="1">
      <c r="A32" s="57" t="s">
        <v>103</v>
      </c>
      <c r="B32" s="6">
        <f>[1]Eelarvearuanne!H47</f>
        <v>644691.79</v>
      </c>
      <c r="C32" s="6">
        <f>[1]Eelarvearuanne!D47</f>
        <v>-800000</v>
      </c>
      <c r="D32" s="7">
        <v>-2500000</v>
      </c>
      <c r="E32" s="7">
        <v>-3300000</v>
      </c>
      <c r="F32" s="7">
        <v>-3900000</v>
      </c>
      <c r="G32" s="7">
        <v>-4300000</v>
      </c>
    </row>
    <row r="33" spans="1:9" ht="19.5" customHeight="1">
      <c r="A33" s="51" t="s">
        <v>11</v>
      </c>
      <c r="B33" s="22">
        <f t="shared" ref="B33:G33" si="7">B20+B21</f>
        <v>3769248.2600000091</v>
      </c>
      <c r="C33" s="22">
        <f t="shared" si="7"/>
        <v>-13151000</v>
      </c>
      <c r="D33" s="22">
        <f>D20+D21</f>
        <v>-34892000</v>
      </c>
      <c r="E33" s="22">
        <f t="shared" si="7"/>
        <v>-28984500</v>
      </c>
      <c r="F33" s="22">
        <f t="shared" si="7"/>
        <v>-21239000</v>
      </c>
      <c r="G33" s="21">
        <f t="shared" si="7"/>
        <v>-6746500</v>
      </c>
    </row>
    <row r="34" spans="1:9" ht="19.5" customHeight="1">
      <c r="A34" s="51" t="s">
        <v>12</v>
      </c>
      <c r="B34" s="22">
        <f t="shared" ref="B34:G34" si="8">B35+B36</f>
        <v>2336554.3099999987</v>
      </c>
      <c r="C34" s="22">
        <f t="shared" si="8"/>
        <v>5300000</v>
      </c>
      <c r="D34" s="22">
        <f t="shared" si="8"/>
        <v>29000000</v>
      </c>
      <c r="E34" s="22">
        <f t="shared" si="8"/>
        <v>23500000</v>
      </c>
      <c r="F34" s="22">
        <f t="shared" si="8"/>
        <v>18000000</v>
      </c>
      <c r="G34" s="22">
        <f t="shared" si="8"/>
        <v>7500000</v>
      </c>
    </row>
    <row r="35" spans="1:9" ht="19.5" customHeight="1">
      <c r="A35" s="12" t="s">
        <v>110</v>
      </c>
      <c r="B35" s="6">
        <f>[1]Eelarvearuanne!H50</f>
        <v>22200000</v>
      </c>
      <c r="C35" s="6">
        <f>[1]Eelarvearuanne!D50</f>
        <v>16000000</v>
      </c>
      <c r="D35" s="7">
        <v>40000000</v>
      </c>
      <c r="E35" s="7">
        <v>35000000</v>
      </c>
      <c r="F35" s="7">
        <v>30000000</v>
      </c>
      <c r="G35" s="7">
        <v>20000000</v>
      </c>
    </row>
    <row r="36" spans="1:9" ht="19.5" customHeight="1">
      <c r="A36" s="12" t="s">
        <v>111</v>
      </c>
      <c r="B36" s="6">
        <f>[1]Eelarvearuanne!H51</f>
        <v>-19863445.690000001</v>
      </c>
      <c r="C36" s="6">
        <f>[1]Eelarvearuanne!D51</f>
        <v>-10700000</v>
      </c>
      <c r="D36" s="7">
        <v>-11000000</v>
      </c>
      <c r="E36" s="7">
        <v>-11500000</v>
      </c>
      <c r="F36" s="7">
        <v>-12000000</v>
      </c>
      <c r="G36" s="7">
        <v>-12500000</v>
      </c>
    </row>
    <row r="37" spans="1:9" ht="19.5" customHeight="1">
      <c r="A37" s="51" t="s">
        <v>13</v>
      </c>
      <c r="B37" s="22">
        <f>[1]Eelarvearuanne!H52</f>
        <v>4386542.25</v>
      </c>
      <c r="C37" s="22">
        <f>[1]Eelarvearuanne!D52</f>
        <v>-7851000</v>
      </c>
      <c r="D37" s="22">
        <f>D33+D34+D38</f>
        <v>-5892000</v>
      </c>
      <c r="E37" s="22">
        <f>E33+E34+E38</f>
        <v>-5484500</v>
      </c>
      <c r="F37" s="22">
        <f>F33+F34+F38</f>
        <v>-3239000</v>
      </c>
      <c r="G37" s="21">
        <f>G33+G34+G38</f>
        <v>753500</v>
      </c>
    </row>
    <row r="38" spans="1:9" ht="19.5" hidden="1" customHeight="1">
      <c r="A38" s="61" t="s">
        <v>14</v>
      </c>
      <c r="B38" s="6">
        <f>[1]Eelarvearuanne!H53</f>
        <v>-1719260.3199999928</v>
      </c>
      <c r="C38" s="6">
        <f>[1]Eelarvearuanne!D53</f>
        <v>0</v>
      </c>
      <c r="D38" s="6">
        <f>D39+D40</f>
        <v>0</v>
      </c>
      <c r="E38" s="6">
        <f>E39+E40</f>
        <v>0</v>
      </c>
      <c r="F38" s="6">
        <f>F39+F40</f>
        <v>0</v>
      </c>
      <c r="G38" s="5">
        <f>G39+G40</f>
        <v>0</v>
      </c>
    </row>
    <row r="39" spans="1:9" ht="19.5" hidden="1" customHeight="1">
      <c r="A39" s="13" t="s">
        <v>112</v>
      </c>
      <c r="B39" s="6"/>
      <c r="C39" s="6"/>
      <c r="D39" s="9"/>
      <c r="E39" s="9"/>
      <c r="F39" s="9"/>
      <c r="G39" s="58"/>
      <c r="I39" s="2"/>
    </row>
    <row r="40" spans="1:9" ht="19.5" hidden="1" customHeight="1">
      <c r="A40" s="59" t="s">
        <v>113</v>
      </c>
      <c r="B40" s="10"/>
      <c r="C40" s="10"/>
      <c r="D40" s="7"/>
      <c r="E40" s="7"/>
      <c r="F40" s="7"/>
      <c r="G40" s="7"/>
      <c r="I40" s="2"/>
    </row>
    <row r="41" spans="1:9" ht="19.5" customHeight="1">
      <c r="A41" s="61" t="s">
        <v>15</v>
      </c>
      <c r="B41" s="6">
        <f>[1]Eelarvearuanne!H158</f>
        <v>32046631.649999999</v>
      </c>
      <c r="C41" s="6">
        <f>B41+C37</f>
        <v>24195631.649999999</v>
      </c>
      <c r="D41" s="6">
        <f>C41+D37</f>
        <v>18303631.649999999</v>
      </c>
      <c r="E41" s="6">
        <f>D41+E37</f>
        <v>12819131.649999999</v>
      </c>
      <c r="F41" s="6">
        <f>E41+F37</f>
        <v>9580131.6499999985</v>
      </c>
      <c r="G41" s="5">
        <f>F41+G37</f>
        <v>10333631.649999999</v>
      </c>
    </row>
    <row r="42" spans="1:9" ht="19.5" customHeight="1">
      <c r="A42" s="61" t="s">
        <v>16</v>
      </c>
      <c r="B42" s="6">
        <f>[1]Eelarvearuanne!H156</f>
        <v>98334708.259999976</v>
      </c>
      <c r="C42" s="6">
        <f>B42+C34+C43-B43</f>
        <v>103642225.02999997</v>
      </c>
      <c r="D42" s="6">
        <f>C42+D34+D43-C43</f>
        <v>132642225.02999997</v>
      </c>
      <c r="E42" s="6">
        <f>D42+E34+E43-D43</f>
        <v>156142225.02999997</v>
      </c>
      <c r="F42" s="6">
        <f>E42+F34+F43-E43</f>
        <v>174142225.02999997</v>
      </c>
      <c r="G42" s="5">
        <f>F42+G34+G43-F43</f>
        <v>181642225.02999997</v>
      </c>
    </row>
    <row r="43" spans="1:9" ht="24.75" hidden="1" customHeight="1">
      <c r="A43" s="60" t="s">
        <v>104</v>
      </c>
      <c r="B43" s="6">
        <v>792483.23</v>
      </c>
      <c r="C43" s="6">
        <v>800000</v>
      </c>
      <c r="D43" s="6">
        <v>800000</v>
      </c>
      <c r="E43" s="6">
        <v>800000</v>
      </c>
      <c r="F43" s="6">
        <v>800000</v>
      </c>
      <c r="G43" s="5">
        <v>800000</v>
      </c>
      <c r="I43" s="2"/>
    </row>
    <row r="44" spans="1:9" ht="19.5" hidden="1" customHeight="1">
      <c r="A44" s="60" t="s">
        <v>105</v>
      </c>
      <c r="B44" s="11">
        <f>[1]Eelarvearuanne!H157</f>
        <v>0</v>
      </c>
      <c r="C44" s="11">
        <f>[1]Eelarvearuanne!D157</f>
        <v>0</v>
      </c>
      <c r="D44" s="7"/>
      <c r="E44" s="7"/>
      <c r="F44" s="7"/>
      <c r="G44" s="20"/>
      <c r="I44" s="2"/>
    </row>
    <row r="45" spans="1:9" ht="19.5" customHeight="1">
      <c r="A45" s="61" t="s">
        <v>106</v>
      </c>
      <c r="B45" s="6">
        <f t="shared" ref="B45:G45" si="9">IF(B42-B41&lt;0,0,B42-B41)</f>
        <v>66288076.609999977</v>
      </c>
      <c r="C45" s="6">
        <f>IF(C42-C41&lt;0,0,C42-C41)</f>
        <v>79446593.379999965</v>
      </c>
      <c r="D45" s="6">
        <f t="shared" si="9"/>
        <v>114338593.37999997</v>
      </c>
      <c r="E45" s="6">
        <f t="shared" si="9"/>
        <v>143323093.37999997</v>
      </c>
      <c r="F45" s="6">
        <f t="shared" si="9"/>
        <v>164562093.37999997</v>
      </c>
      <c r="G45" s="5">
        <f t="shared" si="9"/>
        <v>171308593.37999997</v>
      </c>
    </row>
    <row r="46" spans="1:9" ht="19.5" customHeight="1">
      <c r="A46" s="61" t="s">
        <v>107</v>
      </c>
      <c r="B46" s="33">
        <f t="shared" ref="B46:G46" si="10">B45/B2</f>
        <v>0.36624567808181374</v>
      </c>
      <c r="C46" s="34">
        <f t="shared" si="10"/>
        <v>0.41086760848766291</v>
      </c>
      <c r="D46" s="34">
        <f t="shared" si="10"/>
        <v>0.53298990495191645</v>
      </c>
      <c r="E46" s="34">
        <f t="shared" si="10"/>
        <v>0.63504405768975125</v>
      </c>
      <c r="F46" s="34">
        <f t="shared" si="10"/>
        <v>0.6953876364051248</v>
      </c>
      <c r="G46" s="34">
        <f t="shared" si="10"/>
        <v>0.69159985861872664</v>
      </c>
    </row>
    <row r="47" spans="1:9" ht="19.5" customHeight="1">
      <c r="A47" s="61" t="s">
        <v>108</v>
      </c>
      <c r="B47" s="6">
        <f>IF((B20+B18)*10&gt;B2,B2+B44,IF((B20+B18)*10&lt;0.8*B2,0.8*B2+B44,(B20+B18)*10+B44))</f>
        <v>180993471.26000002</v>
      </c>
      <c r="C47" s="6">
        <f>IF((C20+C18)*10&gt;C2,C2+C44,IF((C20+C18)*10&lt;0.8*C2,0.8*C2+C44,(C20+C18)*10+C44))</f>
        <v>171630000</v>
      </c>
      <c r="D47" s="6">
        <f>IF((D20+D18)*10&gt;D2,D2+D44,IF((D20+D18)*10&lt;0.8*D2,0.8*D2+D44,(D20+D18)*10+D44))</f>
        <v>171618400</v>
      </c>
      <c r="E47" s="6">
        <f>IF((E20+E18)*10&gt;E2,E2+E44,IF((E20+E18)*10&lt;0.8*E2,0.8*E2+E44,(E20+E18)*10+E44))</f>
        <v>180552000</v>
      </c>
      <c r="F47" s="6">
        <f>IF((F20+F18)*9&gt;F2,F2+F44,IF((F20+F18)*9&lt;0.75*F2,0.75*F2+F44,(F20+F18)*9+F44))</f>
        <v>177486000</v>
      </c>
      <c r="G47" s="5">
        <f>IF((G20+G18)*8&gt;G2,G2+G44,IF((G20+G18)*8&lt;0.7*G2,0.7*G2+G44,(G20+G18)*8+G44))</f>
        <v>173868000</v>
      </c>
    </row>
    <row r="48" spans="1:9" ht="19.5" customHeight="1">
      <c r="A48" s="62" t="s">
        <v>109</v>
      </c>
      <c r="B48" s="34">
        <f t="shared" ref="B48:G48" si="11">B47/B2</f>
        <v>1</v>
      </c>
      <c r="C48" s="34">
        <f t="shared" si="11"/>
        <v>0.88760517782616111</v>
      </c>
      <c r="D48" s="34">
        <f t="shared" si="11"/>
        <v>0.8</v>
      </c>
      <c r="E48" s="34">
        <f t="shared" si="11"/>
        <v>0.8</v>
      </c>
      <c r="F48" s="34">
        <f t="shared" si="11"/>
        <v>0.75</v>
      </c>
      <c r="G48" s="34">
        <f t="shared" si="11"/>
        <v>0.70193258753567833</v>
      </c>
      <c r="H48" s="3"/>
    </row>
    <row r="49" spans="1:9" ht="19.5" customHeight="1">
      <c r="A49" s="61" t="s">
        <v>17</v>
      </c>
      <c r="B49" s="5">
        <f t="shared" ref="B49:G49" si="12">B47-B45</f>
        <v>114705394.65000004</v>
      </c>
      <c r="C49" s="5">
        <f t="shared" si="12"/>
        <v>92183406.620000035</v>
      </c>
      <c r="D49" s="5">
        <f t="shared" si="12"/>
        <v>57279806.620000035</v>
      </c>
      <c r="E49" s="5">
        <f t="shared" si="12"/>
        <v>37228906.620000035</v>
      </c>
      <c r="F49" s="5">
        <f t="shared" si="12"/>
        <v>12923906.620000035</v>
      </c>
      <c r="G49" s="5">
        <f t="shared" si="12"/>
        <v>2559406.6200000346</v>
      </c>
    </row>
    <row r="50" spans="1:9" ht="11.25" customHeight="1">
      <c r="A50" s="41"/>
      <c r="B50" s="42"/>
    </row>
    <row r="51" spans="1:9" s="3" customFormat="1" ht="19.5" hidden="1" customHeight="1" thickBot="1">
      <c r="A51" s="38" t="s">
        <v>18</v>
      </c>
      <c r="B51" s="39">
        <f t="shared" ref="B51:G51" si="13">B33+B34-B37+B38</f>
        <v>1.4901161193847656E-8</v>
      </c>
      <c r="C51" s="39">
        <f>C33+C34-C37+C38</f>
        <v>0</v>
      </c>
      <c r="D51" s="39">
        <f>D33+D34-D37+D38</f>
        <v>0</v>
      </c>
      <c r="E51" s="39">
        <f t="shared" si="13"/>
        <v>0</v>
      </c>
      <c r="F51" s="39">
        <f t="shared" si="13"/>
        <v>0</v>
      </c>
      <c r="G51" s="40">
        <f t="shared" si="13"/>
        <v>0</v>
      </c>
      <c r="I51" s="18"/>
    </row>
    <row r="52" spans="1:9" s="4" customFormat="1" ht="19.5" hidden="1" customHeight="1">
      <c r="A52" s="35" t="s">
        <v>19</v>
      </c>
      <c r="B52" s="36" t="str">
        <f t="shared" ref="B52:G52" si="14">IF((-B24-B26-B28-B30)&lt;B35,"FALSE","OK")</f>
        <v>FALSE</v>
      </c>
      <c r="C52" s="36" t="str">
        <f t="shared" si="14"/>
        <v>OK</v>
      </c>
      <c r="D52" s="36" t="str">
        <f t="shared" si="14"/>
        <v>OK</v>
      </c>
      <c r="E52" s="36" t="str">
        <f t="shared" si="14"/>
        <v>OK</v>
      </c>
      <c r="F52" s="36" t="str">
        <f t="shared" si="14"/>
        <v>OK</v>
      </c>
      <c r="G52" s="37" t="str">
        <f t="shared" si="14"/>
        <v>OK</v>
      </c>
      <c r="I52" s="19"/>
    </row>
    <row r="53" spans="1:9" ht="19.5" customHeight="1">
      <c r="A53" s="13" t="s">
        <v>20</v>
      </c>
      <c r="B53" s="25" t="s">
        <v>21</v>
      </c>
      <c r="C53" s="24">
        <f>C2/B2-1</f>
        <v>6.8342402926959478E-2</v>
      </c>
      <c r="D53" s="24">
        <f>D2/C2-1</f>
        <v>0.10943148378955647</v>
      </c>
      <c r="E53" s="24">
        <f>E2/D2-1</f>
        <v>5.2055024402977823E-2</v>
      </c>
      <c r="F53" s="24">
        <f>F2/E2-1</f>
        <v>4.8553325357791666E-2</v>
      </c>
      <c r="G53" s="24">
        <f>G2/F2-1</f>
        <v>4.6698049423616439E-2</v>
      </c>
    </row>
    <row r="54" spans="1:9" ht="19.5" customHeight="1">
      <c r="A54" s="13" t="s">
        <v>22</v>
      </c>
      <c r="B54" s="25" t="s">
        <v>21</v>
      </c>
      <c r="C54" s="24">
        <f>C13/B13-1</f>
        <v>8.6774871497209416E-2</v>
      </c>
      <c r="D54" s="24">
        <f>D13/C13-1</f>
        <v>0.16694915254237297</v>
      </c>
      <c r="E54" s="24">
        <f>E13/D13-1</f>
        <v>4.8218349068022359E-2</v>
      </c>
      <c r="F54" s="24">
        <f>F13/E13-1</f>
        <v>1.6685180096023489E-2</v>
      </c>
      <c r="G54" s="24">
        <f>G13/F13-1</f>
        <v>3.0180990541608832E-2</v>
      </c>
    </row>
    <row r="55" spans="1:9" ht="19.5" customHeight="1">
      <c r="A55" s="13" t="s">
        <v>23</v>
      </c>
      <c r="B55" s="26">
        <f t="shared" ref="B55:G55" si="15">B2/B13</f>
        <v>1.111294669324409</v>
      </c>
      <c r="C55" s="26">
        <f t="shared" si="15"/>
        <v>1.0924463276836158</v>
      </c>
      <c r="D55" s="26">
        <f t="shared" si="15"/>
        <v>1.0386008230452675</v>
      </c>
      <c r="E55" s="26">
        <f t="shared" si="15"/>
        <v>1.0424022964350295</v>
      </c>
      <c r="F55" s="26">
        <f t="shared" si="15"/>
        <v>1.0750765484594906</v>
      </c>
      <c r="G55" s="26">
        <f t="shared" si="15"/>
        <v>1.0923134251021429</v>
      </c>
    </row>
    <row r="56" spans="1:9" ht="25.5" customHeight="1"/>
    <row r="57" spans="1:9" ht="42.75" customHeight="1" thickBot="1">
      <c r="A57" s="63" t="s">
        <v>24</v>
      </c>
      <c r="B57" s="64"/>
      <c r="C57" s="64" t="s">
        <v>2</v>
      </c>
      <c r="D57" s="64" t="s">
        <v>3</v>
      </c>
      <c r="E57" s="64" t="s">
        <v>4</v>
      </c>
      <c r="F57" s="64" t="s">
        <v>5</v>
      </c>
      <c r="G57" s="64" t="s">
        <v>6</v>
      </c>
    </row>
    <row r="58" spans="1:9">
      <c r="A58" s="65" t="s">
        <v>25</v>
      </c>
      <c r="B58" s="27"/>
      <c r="C58" s="27">
        <f>SUM(C59:C60)</f>
        <v>1700000</v>
      </c>
      <c r="D58" s="27">
        <f>SUM(D59:D60)</f>
        <v>1100000</v>
      </c>
      <c r="E58" s="27">
        <f>SUM(E59:E60)</f>
        <v>1000000</v>
      </c>
      <c r="F58" s="27">
        <f>SUM(F59:F60)</f>
        <v>1000000</v>
      </c>
      <c r="G58" s="27">
        <f>SUM(G59:G60)</f>
        <v>2000000</v>
      </c>
    </row>
    <row r="59" spans="1:9">
      <c r="A59" s="13" t="s">
        <v>26</v>
      </c>
      <c r="B59" s="7"/>
      <c r="C59" s="7"/>
      <c r="D59" s="7"/>
      <c r="E59" s="7"/>
      <c r="F59" s="7"/>
      <c r="G59" s="7"/>
    </row>
    <row r="60" spans="1:9">
      <c r="A60" s="13" t="s">
        <v>27</v>
      </c>
      <c r="B60" s="7"/>
      <c r="C60" s="7">
        <v>1700000</v>
      </c>
      <c r="D60" s="7">
        <v>1100000</v>
      </c>
      <c r="E60" s="7">
        <v>1000000</v>
      </c>
      <c r="F60" s="7">
        <v>1000000</v>
      </c>
      <c r="G60" s="7">
        <v>2000000</v>
      </c>
    </row>
    <row r="61" spans="1:9" ht="14.1" customHeight="1">
      <c r="A61" s="65" t="s">
        <v>28</v>
      </c>
      <c r="B61" s="27"/>
      <c r="C61" s="27">
        <f>SUM(C62:C63)</f>
        <v>0</v>
      </c>
      <c r="D61" s="27">
        <f>SUM(D62:D63)</f>
        <v>0</v>
      </c>
      <c r="E61" s="27">
        <f>SUM(E62:E63)</f>
        <v>0</v>
      </c>
      <c r="F61" s="27">
        <f>SUM(F62:F63)</f>
        <v>0</v>
      </c>
      <c r="G61" s="27">
        <f>SUM(G62:G63)</f>
        <v>0</v>
      </c>
    </row>
    <row r="62" spans="1:9" ht="14.1" customHeight="1">
      <c r="A62" s="13" t="s">
        <v>26</v>
      </c>
      <c r="B62" s="7"/>
      <c r="C62" s="7"/>
      <c r="D62" s="7"/>
      <c r="E62" s="7"/>
      <c r="F62" s="7"/>
      <c r="G62" s="7"/>
    </row>
    <row r="63" spans="1:9" ht="14.1" customHeight="1">
      <c r="A63" s="13" t="s">
        <v>27</v>
      </c>
      <c r="B63" s="7"/>
      <c r="C63" s="7"/>
      <c r="D63" s="7"/>
      <c r="E63" s="7"/>
      <c r="F63" s="7"/>
      <c r="G63" s="7"/>
    </row>
    <row r="64" spans="1:9" ht="14.1" customHeight="1">
      <c r="A64" s="65" t="s">
        <v>29</v>
      </c>
      <c r="B64" s="27"/>
      <c r="C64" s="27">
        <f>SUM(C65:C66)</f>
        <v>0</v>
      </c>
      <c r="D64" s="27">
        <f>SUM(D65:D66)</f>
        <v>0</v>
      </c>
      <c r="E64" s="27">
        <f>SUM(E65:E66)</f>
        <v>0</v>
      </c>
      <c r="F64" s="27">
        <f>SUM(F65:F66)</f>
        <v>0</v>
      </c>
      <c r="G64" s="27">
        <f>SUM(G65:G66)</f>
        <v>0</v>
      </c>
    </row>
    <row r="65" spans="1:7" ht="14.1" customHeight="1">
      <c r="A65" s="13" t="s">
        <v>26</v>
      </c>
      <c r="B65" s="7"/>
      <c r="C65" s="7"/>
      <c r="D65" s="7"/>
      <c r="E65" s="7"/>
      <c r="F65" s="7"/>
      <c r="G65" s="7"/>
    </row>
    <row r="66" spans="1:7" ht="14.1" customHeight="1">
      <c r="A66" s="13" t="s">
        <v>27</v>
      </c>
      <c r="B66" s="7"/>
      <c r="C66" s="7"/>
      <c r="D66" s="7"/>
      <c r="E66" s="7"/>
      <c r="F66" s="7"/>
      <c r="G66" s="7"/>
    </row>
    <row r="67" spans="1:7" ht="14.1" customHeight="1">
      <c r="A67" s="65" t="s">
        <v>30</v>
      </c>
      <c r="B67" s="27"/>
      <c r="C67" s="27">
        <f>SUM(C68:C69)</f>
        <v>13000000</v>
      </c>
      <c r="D67" s="27">
        <f>SUM(D68:D69)</f>
        <v>16500000</v>
      </c>
      <c r="E67" s="27">
        <f>SUM(E68:E69)</f>
        <v>18000000</v>
      </c>
      <c r="F67" s="27">
        <f>SUM(F68:F69)</f>
        <v>18000000</v>
      </c>
      <c r="G67" s="27">
        <f>SUM(G68:G69)</f>
        <v>17200000</v>
      </c>
    </row>
    <row r="68" spans="1:7" ht="14.1" customHeight="1">
      <c r="A68" s="13" t="s">
        <v>26</v>
      </c>
      <c r="B68" s="7"/>
      <c r="C68" s="7">
        <v>2000000</v>
      </c>
      <c r="D68" s="7">
        <v>3000000</v>
      </c>
      <c r="E68" s="7">
        <v>4000000</v>
      </c>
      <c r="F68" s="7">
        <v>5000000</v>
      </c>
      <c r="G68" s="7">
        <v>4200000</v>
      </c>
    </row>
    <row r="69" spans="1:7" ht="14.1" customHeight="1">
      <c r="A69" s="13" t="s">
        <v>27</v>
      </c>
      <c r="B69" s="7"/>
      <c r="C69" s="7">
        <v>11000000</v>
      </c>
      <c r="D69" s="7">
        <v>13500000</v>
      </c>
      <c r="E69" s="7">
        <v>14000000</v>
      </c>
      <c r="F69" s="7">
        <v>13000000</v>
      </c>
      <c r="G69" s="7">
        <v>13000000</v>
      </c>
    </row>
    <row r="70" spans="1:7" ht="14.1" customHeight="1">
      <c r="A70" s="65" t="s">
        <v>31</v>
      </c>
      <c r="B70" s="27"/>
      <c r="C70" s="27">
        <f>SUM(C71:C72)</f>
        <v>1000000</v>
      </c>
      <c r="D70" s="27">
        <f>SUM(D71:D72)</f>
        <v>2200000</v>
      </c>
      <c r="E70" s="27">
        <f>SUM(E71:E72)</f>
        <v>5000000</v>
      </c>
      <c r="F70" s="27">
        <f>SUM(F71:F72)</f>
        <v>3000000</v>
      </c>
      <c r="G70" s="27">
        <f>SUM(G71:G72)</f>
        <v>3800000</v>
      </c>
    </row>
    <row r="71" spans="1:7" ht="14.1" customHeight="1">
      <c r="A71" s="13" t="s">
        <v>26</v>
      </c>
      <c r="B71" s="7"/>
      <c r="C71" s="7"/>
      <c r="D71" s="7">
        <v>300000</v>
      </c>
      <c r="E71" s="7">
        <v>3000000</v>
      </c>
      <c r="F71" s="7">
        <v>1000000</v>
      </c>
      <c r="G71" s="7">
        <v>1800000</v>
      </c>
    </row>
    <row r="72" spans="1:7">
      <c r="A72" s="13" t="s">
        <v>27</v>
      </c>
      <c r="B72" s="7"/>
      <c r="C72" s="7">
        <v>1000000</v>
      </c>
      <c r="D72" s="7">
        <v>1900000</v>
      </c>
      <c r="E72" s="7">
        <v>2000000</v>
      </c>
      <c r="F72" s="7">
        <v>2000000</v>
      </c>
      <c r="G72" s="7">
        <v>2000000</v>
      </c>
    </row>
    <row r="73" spans="1:7">
      <c r="A73" s="65" t="s">
        <v>32</v>
      </c>
      <c r="B73" s="27"/>
      <c r="C73" s="27">
        <f>SUM(C74:C75)</f>
        <v>3500000</v>
      </c>
      <c r="D73" s="27">
        <f>SUM(D74:D75)</f>
        <v>4600000</v>
      </c>
      <c r="E73" s="27">
        <f>SUM(E74:E75)</f>
        <v>2000000</v>
      </c>
      <c r="F73" s="27">
        <f>SUM(F74:F75)</f>
        <v>1000000</v>
      </c>
      <c r="G73" s="27">
        <f>SUM(G74:G75)</f>
        <v>1000000</v>
      </c>
    </row>
    <row r="74" spans="1:7">
      <c r="A74" s="13" t="s">
        <v>26</v>
      </c>
      <c r="B74" s="7"/>
      <c r="C74" s="7">
        <v>1500000</v>
      </c>
      <c r="D74" s="7">
        <v>100000</v>
      </c>
      <c r="E74" s="7"/>
      <c r="F74" s="7"/>
      <c r="G74" s="7"/>
    </row>
    <row r="75" spans="1:7">
      <c r="A75" s="13" t="s">
        <v>27</v>
      </c>
      <c r="B75" s="7"/>
      <c r="C75" s="7">
        <v>2000000</v>
      </c>
      <c r="D75" s="7">
        <v>4500000</v>
      </c>
      <c r="E75" s="7">
        <v>2000000</v>
      </c>
      <c r="F75" s="7">
        <v>1000000</v>
      </c>
      <c r="G75" s="7">
        <v>1000000</v>
      </c>
    </row>
    <row r="76" spans="1:7">
      <c r="A76" s="65" t="s">
        <v>33</v>
      </c>
      <c r="B76" s="27"/>
      <c r="C76" s="27">
        <f>SUM(C77:C78)</f>
        <v>0</v>
      </c>
      <c r="D76" s="27">
        <f>SUM(D77:D78)</f>
        <v>0</v>
      </c>
      <c r="E76" s="27">
        <f>SUM(E77:E78)</f>
        <v>0</v>
      </c>
      <c r="F76" s="27">
        <f>SUM(F77:F78)</f>
        <v>0</v>
      </c>
      <c r="G76" s="27">
        <f>SUM(G77:G78)</f>
        <v>0</v>
      </c>
    </row>
    <row r="77" spans="1:7">
      <c r="A77" s="13" t="s">
        <v>26</v>
      </c>
      <c r="B77" s="7"/>
      <c r="C77" s="7"/>
      <c r="D77" s="7"/>
      <c r="E77" s="7"/>
      <c r="F77" s="7"/>
      <c r="G77" s="7"/>
    </row>
    <row r="78" spans="1:7">
      <c r="A78" s="13" t="s">
        <v>27</v>
      </c>
      <c r="B78" s="7"/>
      <c r="C78" s="7"/>
      <c r="D78" s="7"/>
      <c r="E78" s="7"/>
      <c r="F78" s="7"/>
      <c r="G78" s="7"/>
    </row>
    <row r="79" spans="1:7">
      <c r="A79" s="65" t="s">
        <v>34</v>
      </c>
      <c r="B79" s="27"/>
      <c r="C79" s="27">
        <f>SUM(C80:C81)</f>
        <v>3000000</v>
      </c>
      <c r="D79" s="27">
        <f>SUM(D80:D81)</f>
        <v>2200000</v>
      </c>
      <c r="E79" s="27">
        <f>SUM(E80:E81)</f>
        <v>3000000</v>
      </c>
      <c r="F79" s="27">
        <f>SUM(F80:F81)</f>
        <v>3000000</v>
      </c>
      <c r="G79" s="27">
        <f>SUM(G80:G81)</f>
        <v>2000000</v>
      </c>
    </row>
    <row r="80" spans="1:7">
      <c r="A80" s="13" t="s">
        <v>26</v>
      </c>
      <c r="B80" s="7"/>
      <c r="C80" s="7"/>
      <c r="D80" s="7"/>
      <c r="E80" s="7"/>
      <c r="F80" s="7"/>
      <c r="G80" s="7"/>
    </row>
    <row r="81" spans="1:9">
      <c r="A81" s="13" t="s">
        <v>27</v>
      </c>
      <c r="B81" s="7"/>
      <c r="C81" s="7">
        <v>3000000</v>
      </c>
      <c r="D81" s="7">
        <v>2200000</v>
      </c>
      <c r="E81" s="7">
        <v>3000000</v>
      </c>
      <c r="F81" s="7">
        <v>3000000</v>
      </c>
      <c r="G81" s="7">
        <v>2000000</v>
      </c>
    </row>
    <row r="82" spans="1:9">
      <c r="A82" s="65" t="s">
        <v>35</v>
      </c>
      <c r="B82" s="27"/>
      <c r="C82" s="27">
        <f>SUM(C83:C84)</f>
        <v>15000000</v>
      </c>
      <c r="D82" s="27">
        <f>SUM(D83:D84)</f>
        <v>23100000</v>
      </c>
      <c r="E82" s="27">
        <f>SUM(E83:E84)</f>
        <v>15000000</v>
      </c>
      <c r="F82" s="27">
        <f>SUM(F83:F84)</f>
        <v>15000000</v>
      </c>
      <c r="G82" s="27">
        <f>SUM(G83:G84)</f>
        <v>13000000</v>
      </c>
    </row>
    <row r="83" spans="1:9">
      <c r="A83" s="13" t="s">
        <v>26</v>
      </c>
      <c r="B83" s="7"/>
      <c r="C83" s="7">
        <v>4000000</v>
      </c>
      <c r="D83" s="7">
        <v>7000000</v>
      </c>
      <c r="E83" s="7">
        <v>1000000</v>
      </c>
      <c r="F83" s="7">
        <v>1000000</v>
      </c>
      <c r="G83" s="7">
        <v>2000000</v>
      </c>
    </row>
    <row r="84" spans="1:9">
      <c r="A84" s="13" t="s">
        <v>27</v>
      </c>
      <c r="B84" s="7"/>
      <c r="C84" s="7">
        <v>11000000</v>
      </c>
      <c r="D84" s="7">
        <v>16100000</v>
      </c>
      <c r="E84" s="7">
        <v>14000000</v>
      </c>
      <c r="F84" s="7">
        <v>14000000</v>
      </c>
      <c r="G84" s="7">
        <v>11000000</v>
      </c>
    </row>
    <row r="85" spans="1:9">
      <c r="A85" s="65" t="s">
        <v>36</v>
      </c>
      <c r="B85" s="27"/>
      <c r="C85" s="27">
        <f>SUM(C86:C87)</f>
        <v>800000</v>
      </c>
      <c r="D85" s="27">
        <f>SUM(D86:D87)</f>
        <v>3300000</v>
      </c>
      <c r="E85" s="27">
        <f>SUM(E86:E87)</f>
        <v>0</v>
      </c>
      <c r="F85" s="27">
        <f>SUM(F86:F87)</f>
        <v>1000000</v>
      </c>
      <c r="G85" s="27">
        <f>SUM(G86:G87)</f>
        <v>0</v>
      </c>
    </row>
    <row r="86" spans="1:9">
      <c r="A86" s="13" t="s">
        <v>26</v>
      </c>
      <c r="B86" s="7"/>
      <c r="C86" s="7">
        <v>500000</v>
      </c>
      <c r="D86" s="7">
        <v>600000</v>
      </c>
      <c r="E86" s="7"/>
      <c r="F86" s="7"/>
      <c r="G86" s="7"/>
    </row>
    <row r="87" spans="1:9">
      <c r="A87" s="13" t="s">
        <v>27</v>
      </c>
      <c r="B87" s="7"/>
      <c r="C87" s="7">
        <v>300000</v>
      </c>
      <c r="D87" s="7">
        <v>2700000</v>
      </c>
      <c r="E87" s="7">
        <v>0</v>
      </c>
      <c r="F87" s="7">
        <v>1000000</v>
      </c>
      <c r="G87" s="7">
        <v>0</v>
      </c>
    </row>
    <row r="88" spans="1:9">
      <c r="A88" s="66" t="s">
        <v>37</v>
      </c>
      <c r="B88" s="28"/>
      <c r="C88" s="28">
        <f>SUM(C89:C90)</f>
        <v>38000000</v>
      </c>
      <c r="D88" s="28">
        <f>SUM(D89:D90)</f>
        <v>53000000</v>
      </c>
      <c r="E88" s="28">
        <f>SUM(E89:E90)</f>
        <v>44000000</v>
      </c>
      <c r="F88" s="28">
        <f>SUM(F89:F90)</f>
        <v>42000000</v>
      </c>
      <c r="G88" s="28">
        <f>SUM(G89:G90)</f>
        <v>39000000</v>
      </c>
    </row>
    <row r="89" spans="1:9">
      <c r="A89" s="13" t="s">
        <v>26</v>
      </c>
      <c r="B89" s="7"/>
      <c r="C89" s="7">
        <f t="shared" ref="C89:G90" si="16">C59+C62+C65+C68+C71+C74+C77+C80+C83+C86</f>
        <v>8000000</v>
      </c>
      <c r="D89" s="7">
        <f t="shared" si="16"/>
        <v>11000000</v>
      </c>
      <c r="E89" s="7">
        <f t="shared" si="16"/>
        <v>8000000</v>
      </c>
      <c r="F89" s="7">
        <f t="shared" si="16"/>
        <v>7000000</v>
      </c>
      <c r="G89" s="7">
        <f t="shared" si="16"/>
        <v>8000000</v>
      </c>
    </row>
    <row r="90" spans="1:9">
      <c r="A90" s="13" t="s">
        <v>27</v>
      </c>
      <c r="B90" s="7"/>
      <c r="C90" s="7">
        <f t="shared" si="16"/>
        <v>30000000</v>
      </c>
      <c r="D90" s="7">
        <f t="shared" si="16"/>
        <v>42000000</v>
      </c>
      <c r="E90" s="7">
        <f t="shared" si="16"/>
        <v>36000000</v>
      </c>
      <c r="F90" s="7">
        <f t="shared" si="16"/>
        <v>35000000</v>
      </c>
      <c r="G90" s="7">
        <f t="shared" si="16"/>
        <v>31000000</v>
      </c>
    </row>
    <row r="91" spans="1:9" ht="19.5" hidden="1" customHeight="1">
      <c r="A91" s="14" t="s">
        <v>38</v>
      </c>
      <c r="C91" s="15">
        <f>C23+C88</f>
        <v>0</v>
      </c>
      <c r="D91" s="15">
        <f>D23+D88</f>
        <v>0</v>
      </c>
      <c r="E91" s="15">
        <f>E23+E88</f>
        <v>0</v>
      </c>
      <c r="F91" s="15">
        <f>F23+F88</f>
        <v>0</v>
      </c>
      <c r="G91" s="15">
        <f>G23+G88</f>
        <v>0</v>
      </c>
      <c r="I91" s="2"/>
    </row>
    <row r="92" spans="1:9"/>
    <row r="93" spans="1:9">
      <c r="A93" s="67" t="s">
        <v>39</v>
      </c>
      <c r="B93" s="68"/>
      <c r="C93" s="69">
        <v>2022</v>
      </c>
      <c r="D93" s="69">
        <v>2023</v>
      </c>
      <c r="E93" s="69">
        <v>2024</v>
      </c>
      <c r="F93" s="69">
        <v>2025</v>
      </c>
      <c r="G93" s="70">
        <v>2026</v>
      </c>
    </row>
    <row r="94" spans="1:9">
      <c r="A94" s="65" t="s">
        <v>40</v>
      </c>
      <c r="B94" s="29"/>
      <c r="C94" s="27">
        <f>SUM(C95:C96)</f>
        <v>200000</v>
      </c>
      <c r="D94" s="27">
        <f>SUM(D95:D96)</f>
        <v>1831000</v>
      </c>
      <c r="E94" s="27">
        <f>SUM(E95:E96)</f>
        <v>0</v>
      </c>
      <c r="F94" s="27">
        <f>SUM(F95:F96)</f>
        <v>0</v>
      </c>
      <c r="G94" s="27">
        <f>SUM(G95:G96)</f>
        <v>0</v>
      </c>
    </row>
    <row r="95" spans="1:9">
      <c r="A95" s="13" t="s">
        <v>26</v>
      </c>
      <c r="B95" s="12"/>
      <c r="C95" s="7"/>
      <c r="D95" s="7">
        <v>531000</v>
      </c>
      <c r="E95" s="7"/>
      <c r="F95" s="7"/>
      <c r="G95" s="7"/>
    </row>
    <row r="96" spans="1:9">
      <c r="A96" s="13" t="s">
        <v>27</v>
      </c>
      <c r="B96" s="12"/>
      <c r="C96" s="7">
        <v>200000</v>
      </c>
      <c r="D96" s="7">
        <v>1300000</v>
      </c>
      <c r="E96" s="7"/>
      <c r="F96" s="7"/>
      <c r="G96" s="7"/>
    </row>
    <row r="97" spans="1:7">
      <c r="A97" s="65" t="s">
        <v>41</v>
      </c>
      <c r="B97" s="29"/>
      <c r="C97" s="27">
        <f>SUM(C98:C99)</f>
        <v>30000</v>
      </c>
      <c r="D97" s="27">
        <f>SUM(D98:D99)</f>
        <v>972500</v>
      </c>
      <c r="E97" s="27">
        <f>SUM(E98:E99)</f>
        <v>0</v>
      </c>
      <c r="F97" s="27">
        <f>SUM(F98:F99)</f>
        <v>0</v>
      </c>
      <c r="G97" s="27">
        <f>SUM(G98:G99)</f>
        <v>0</v>
      </c>
    </row>
    <row r="98" spans="1:7">
      <c r="A98" s="13" t="s">
        <v>26</v>
      </c>
      <c r="B98" s="12"/>
      <c r="C98" s="7"/>
      <c r="D98" s="7">
        <v>72500</v>
      </c>
      <c r="E98" s="7"/>
      <c r="F98" s="7"/>
      <c r="G98" s="7"/>
    </row>
    <row r="99" spans="1:7">
      <c r="A99" s="13" t="s">
        <v>27</v>
      </c>
      <c r="B99" s="12"/>
      <c r="C99" s="7">
        <v>30000</v>
      </c>
      <c r="D99" s="7">
        <v>900000</v>
      </c>
      <c r="E99" s="7"/>
      <c r="F99" s="7"/>
      <c r="G99" s="7"/>
    </row>
    <row r="100" spans="1:7">
      <c r="A100" s="65" t="s">
        <v>42</v>
      </c>
      <c r="B100" s="29"/>
      <c r="C100" s="27">
        <f>SUM(C101:C102)</f>
        <v>0</v>
      </c>
      <c r="D100" s="27">
        <f>SUM(D101:D102)</f>
        <v>400000</v>
      </c>
      <c r="E100" s="27">
        <f>SUM(E101:E102)</f>
        <v>0</v>
      </c>
      <c r="F100" s="27">
        <f>SUM(F101:F102)</f>
        <v>900000</v>
      </c>
      <c r="G100" s="27">
        <f>SUM(G101:G102)</f>
        <v>0</v>
      </c>
    </row>
    <row r="101" spans="1:7">
      <c r="A101" s="13" t="s">
        <v>26</v>
      </c>
      <c r="B101" s="12"/>
      <c r="C101" s="7"/>
      <c r="D101" s="7"/>
      <c r="E101" s="7"/>
      <c r="F101" s="7"/>
      <c r="G101" s="7"/>
    </row>
    <row r="102" spans="1:7">
      <c r="A102" s="13" t="s">
        <v>27</v>
      </c>
      <c r="B102" s="12"/>
      <c r="C102" s="7"/>
      <c r="D102" s="7">
        <v>400000</v>
      </c>
      <c r="E102" s="7"/>
      <c r="F102" s="7">
        <v>900000</v>
      </c>
      <c r="G102" s="7"/>
    </row>
    <row r="103" spans="1:7">
      <c r="A103" s="65" t="s">
        <v>43</v>
      </c>
      <c r="B103" s="29"/>
      <c r="C103" s="27">
        <f>SUM(C104:C105)</f>
        <v>200000</v>
      </c>
      <c r="D103" s="27">
        <f>SUM(D104:D105)</f>
        <v>500000</v>
      </c>
      <c r="E103" s="27">
        <f>SUM(E104:E105)</f>
        <v>1300000</v>
      </c>
      <c r="F103" s="27">
        <f>SUM(F104:F105)</f>
        <v>1300000</v>
      </c>
      <c r="G103" s="27">
        <f>SUM(G104:G105)</f>
        <v>1400000</v>
      </c>
    </row>
    <row r="104" spans="1:7">
      <c r="A104" s="13" t="s">
        <v>26</v>
      </c>
      <c r="B104" s="12"/>
      <c r="C104" s="7"/>
      <c r="D104" s="7"/>
      <c r="E104" s="7"/>
      <c r="F104" s="7"/>
      <c r="G104" s="7"/>
    </row>
    <row r="105" spans="1:7">
      <c r="A105" s="13" t="s">
        <v>27</v>
      </c>
      <c r="B105" s="12"/>
      <c r="C105" s="7">
        <v>200000</v>
      </c>
      <c r="D105" s="7">
        <v>500000</v>
      </c>
      <c r="E105" s="7">
        <v>1300000</v>
      </c>
      <c r="F105" s="7">
        <v>1300000</v>
      </c>
      <c r="G105" s="7">
        <v>1400000</v>
      </c>
    </row>
    <row r="106" spans="1:7">
      <c r="A106" s="65" t="s">
        <v>44</v>
      </c>
      <c r="B106" s="29"/>
      <c r="C106" s="27">
        <f>SUM(C107:C108)</f>
        <v>0</v>
      </c>
      <c r="D106" s="27">
        <f>SUM(D107:D108)</f>
        <v>700000</v>
      </c>
      <c r="E106" s="27">
        <f>SUM(E107:E108)</f>
        <v>0</v>
      </c>
      <c r="F106" s="27">
        <f>SUM(F107:F108)</f>
        <v>0</v>
      </c>
      <c r="G106" s="27">
        <f>SUM(G107:G108)</f>
        <v>0</v>
      </c>
    </row>
    <row r="107" spans="1:7">
      <c r="A107" s="13" t="s">
        <v>26</v>
      </c>
      <c r="B107" s="12"/>
      <c r="C107" s="7"/>
      <c r="D107" s="7"/>
      <c r="E107" s="7"/>
      <c r="F107" s="7"/>
      <c r="G107" s="7"/>
    </row>
    <row r="108" spans="1:7">
      <c r="A108" s="13" t="s">
        <v>27</v>
      </c>
      <c r="B108" s="12"/>
      <c r="C108" s="7"/>
      <c r="D108" s="7">
        <v>700000</v>
      </c>
      <c r="E108" s="7"/>
      <c r="F108" s="7"/>
      <c r="G108" s="7"/>
    </row>
    <row r="109" spans="1:7">
      <c r="A109" s="65" t="s">
        <v>45</v>
      </c>
      <c r="B109" s="29"/>
      <c r="C109" s="27">
        <f>SUM(C110:C111)</f>
        <v>500000</v>
      </c>
      <c r="D109" s="27">
        <f>SUM(D110:D111)</f>
        <v>4062000</v>
      </c>
      <c r="E109" s="27">
        <f>SUM(E110:E111)</f>
        <v>2000000</v>
      </c>
      <c r="F109" s="27">
        <f>SUM(F110:F111)</f>
        <v>0</v>
      </c>
      <c r="G109" s="27">
        <f>SUM(G110:G111)</f>
        <v>0</v>
      </c>
    </row>
    <row r="110" spans="1:7">
      <c r="A110" s="13" t="s">
        <v>26</v>
      </c>
      <c r="B110" s="12"/>
      <c r="C110" s="7"/>
      <c r="D110" s="7">
        <v>1062000</v>
      </c>
      <c r="E110" s="7"/>
      <c r="F110" s="7"/>
      <c r="G110" s="7"/>
    </row>
    <row r="111" spans="1:7">
      <c r="A111" s="13" t="s">
        <v>27</v>
      </c>
      <c r="B111" s="12"/>
      <c r="C111" s="7">
        <v>500000</v>
      </c>
      <c r="D111" s="7">
        <v>3000000</v>
      </c>
      <c r="E111" s="7">
        <v>2000000</v>
      </c>
      <c r="F111" s="7"/>
      <c r="G111" s="7"/>
    </row>
    <row r="112" spans="1:7">
      <c r="A112" s="65" t="s">
        <v>46</v>
      </c>
      <c r="B112" s="29"/>
      <c r="C112" s="27">
        <f>SUM(C113:C114)</f>
        <v>0</v>
      </c>
      <c r="D112" s="27">
        <f>SUM(D113:D114)</f>
        <v>220000</v>
      </c>
      <c r="E112" s="27">
        <f>SUM(E113:E114)</f>
        <v>3500000</v>
      </c>
      <c r="F112" s="27">
        <f>SUM(F113:F114)</f>
        <v>5330000</v>
      </c>
      <c r="G112" s="27">
        <f>SUM(G113:G114)</f>
        <v>0</v>
      </c>
    </row>
    <row r="113" spans="1:7">
      <c r="A113" s="13" t="s">
        <v>26</v>
      </c>
      <c r="B113" s="12"/>
      <c r="C113" s="7"/>
      <c r="D113" s="7"/>
      <c r="E113" s="7"/>
      <c r="F113" s="7">
        <v>1000000</v>
      </c>
      <c r="G113" s="7"/>
    </row>
    <row r="114" spans="1:7">
      <c r="A114" s="13" t="s">
        <v>27</v>
      </c>
      <c r="B114" s="12"/>
      <c r="C114" s="7"/>
      <c r="D114" s="7">
        <v>220000</v>
      </c>
      <c r="E114" s="7">
        <v>3500000</v>
      </c>
      <c r="F114" s="7">
        <v>4330000</v>
      </c>
      <c r="G114" s="7"/>
    </row>
    <row r="115" spans="1:7">
      <c r="A115" s="65" t="s">
        <v>47</v>
      </c>
      <c r="B115" s="29"/>
      <c r="C115" s="27">
        <f>SUM(C116:C117)</f>
        <v>239400</v>
      </c>
      <c r="D115" s="27">
        <f>SUM(D116:D117)</f>
        <v>3060000</v>
      </c>
      <c r="E115" s="27">
        <f>SUM(E116:E117)</f>
        <v>6400000</v>
      </c>
      <c r="F115" s="27">
        <f>SUM(F116:F117)</f>
        <v>0</v>
      </c>
      <c r="G115" s="27">
        <f>SUM(G116:G117)</f>
        <v>0</v>
      </c>
    </row>
    <row r="116" spans="1:7">
      <c r="A116" s="13" t="s">
        <v>26</v>
      </c>
      <c r="B116" s="12"/>
      <c r="C116" s="7"/>
      <c r="D116" s="7"/>
      <c r="E116" s="7"/>
      <c r="F116" s="7"/>
      <c r="G116" s="7"/>
    </row>
    <row r="117" spans="1:7">
      <c r="A117" s="13" t="s">
        <v>27</v>
      </c>
      <c r="B117" s="12"/>
      <c r="C117" s="7">
        <v>239400</v>
      </c>
      <c r="D117" s="7">
        <v>3060000</v>
      </c>
      <c r="E117" s="7">
        <v>6400000</v>
      </c>
      <c r="F117" s="7"/>
      <c r="G117" s="7"/>
    </row>
    <row r="118" spans="1:7">
      <c r="A118" s="65" t="s">
        <v>48</v>
      </c>
      <c r="B118" s="29"/>
      <c r="C118" s="27">
        <f>SUM(C119:C120)</f>
        <v>5235000</v>
      </c>
      <c r="D118" s="27">
        <f>SUM(D119:D120)</f>
        <v>970000</v>
      </c>
      <c r="E118" s="27">
        <f>SUM(E119:E120)</f>
        <v>0</v>
      </c>
      <c r="F118" s="27">
        <f>SUM(F119:F120)</f>
        <v>0</v>
      </c>
      <c r="G118" s="27">
        <f>SUM(G119:G120)</f>
        <v>0</v>
      </c>
    </row>
    <row r="119" spans="1:7">
      <c r="A119" s="13" t="s">
        <v>26</v>
      </c>
      <c r="B119" s="12"/>
      <c r="C119" s="7"/>
      <c r="D119" s="7"/>
      <c r="E119" s="7"/>
      <c r="F119" s="7"/>
      <c r="G119" s="7"/>
    </row>
    <row r="120" spans="1:7">
      <c r="A120" s="13" t="s">
        <v>27</v>
      </c>
      <c r="B120" s="12"/>
      <c r="C120" s="7">
        <v>5235000</v>
      </c>
      <c r="D120" s="7">
        <v>970000</v>
      </c>
      <c r="E120" s="7"/>
      <c r="F120" s="16"/>
      <c r="G120" s="7"/>
    </row>
    <row r="121" spans="1:7">
      <c r="A121" s="65" t="s">
        <v>49</v>
      </c>
      <c r="B121" s="29"/>
      <c r="C121" s="27">
        <f>SUM(C122:C123)</f>
        <v>0</v>
      </c>
      <c r="D121" s="27">
        <f>SUM(D122:D123)</f>
        <v>0</v>
      </c>
      <c r="E121" s="27">
        <f>SUM(E122:E123)</f>
        <v>0</v>
      </c>
      <c r="F121" s="27">
        <f>SUM(F122:F123)</f>
        <v>200000</v>
      </c>
      <c r="G121" s="27">
        <f>SUM(G122:G123)</f>
        <v>5600000</v>
      </c>
    </row>
    <row r="122" spans="1:7">
      <c r="A122" s="13" t="s">
        <v>26</v>
      </c>
      <c r="B122" s="12"/>
      <c r="C122" s="7"/>
      <c r="D122" s="7"/>
      <c r="E122" s="7"/>
      <c r="F122" s="7"/>
      <c r="G122" s="7"/>
    </row>
    <row r="123" spans="1:7">
      <c r="A123" s="13" t="s">
        <v>27</v>
      </c>
      <c r="B123" s="12"/>
      <c r="C123" s="7"/>
      <c r="D123" s="7"/>
      <c r="E123" s="7"/>
      <c r="F123" s="7">
        <v>200000</v>
      </c>
      <c r="G123" s="7">
        <v>5600000</v>
      </c>
    </row>
    <row r="124" spans="1:7">
      <c r="A124" s="65" t="s">
        <v>50</v>
      </c>
      <c r="B124" s="29"/>
      <c r="C124" s="27">
        <f>SUM(C125:C126)</f>
        <v>0</v>
      </c>
      <c r="D124" s="27">
        <f>SUM(D125:D126)</f>
        <v>0</v>
      </c>
      <c r="E124" s="27">
        <f>SUM(E125:E126)</f>
        <v>0</v>
      </c>
      <c r="F124" s="27">
        <f>SUM(F125:F126)</f>
        <v>80000</v>
      </c>
      <c r="G124" s="27">
        <f>SUM(G125:G126)</f>
        <v>2000000</v>
      </c>
    </row>
    <row r="125" spans="1:7">
      <c r="A125" s="13" t="s">
        <v>26</v>
      </c>
      <c r="B125" s="12"/>
      <c r="C125" s="7"/>
      <c r="D125" s="7"/>
      <c r="E125" s="7"/>
      <c r="F125" s="7"/>
      <c r="G125" s="7"/>
    </row>
    <row r="126" spans="1:7">
      <c r="A126" s="13" t="s">
        <v>27</v>
      </c>
      <c r="B126" s="12"/>
      <c r="C126" s="7"/>
      <c r="D126" s="7"/>
      <c r="E126" s="7"/>
      <c r="F126" s="7">
        <v>80000</v>
      </c>
      <c r="G126" s="7">
        <v>2000000</v>
      </c>
    </row>
    <row r="127" spans="1:7">
      <c r="A127" s="65" t="s">
        <v>51</v>
      </c>
      <c r="B127" s="29"/>
      <c r="C127" s="27">
        <f>SUM(C128:C129)</f>
        <v>2777200</v>
      </c>
      <c r="D127" s="27">
        <f>SUM(D128:D129)</f>
        <v>11000000</v>
      </c>
      <c r="E127" s="27">
        <f>SUM(E128:E129)</f>
        <v>0</v>
      </c>
      <c r="F127" s="27">
        <f>SUM(F128:F129)</f>
        <v>0</v>
      </c>
      <c r="G127" s="27">
        <f>SUM(G128:G129)</f>
        <v>0</v>
      </c>
    </row>
    <row r="128" spans="1:7">
      <c r="A128" s="13" t="s">
        <v>26</v>
      </c>
      <c r="B128" s="12"/>
      <c r="C128" s="7">
        <v>1200000</v>
      </c>
      <c r="D128" s="7">
        <v>5500000</v>
      </c>
      <c r="E128" s="7"/>
      <c r="F128" s="7"/>
      <c r="G128" s="7"/>
    </row>
    <row r="129" spans="1:7">
      <c r="A129" s="13" t="s">
        <v>27</v>
      </c>
      <c r="B129" s="12"/>
      <c r="C129" s="7">
        <v>1577200</v>
      </c>
      <c r="D129" s="7">
        <v>5500000</v>
      </c>
      <c r="E129" s="7"/>
      <c r="F129" s="16"/>
      <c r="G129" s="16"/>
    </row>
    <row r="130" spans="1:7">
      <c r="A130" s="65" t="s">
        <v>52</v>
      </c>
      <c r="B130" s="29"/>
      <c r="C130" s="27">
        <f>SUM(C131:C132)</f>
        <v>1157000</v>
      </c>
      <c r="D130" s="27">
        <f>SUM(D131:D132)</f>
        <v>2800000</v>
      </c>
      <c r="E130" s="27">
        <f>SUM(E131:E132)</f>
        <v>0</v>
      </c>
      <c r="F130" s="27">
        <f>SUM(F131:F132)</f>
        <v>0</v>
      </c>
      <c r="G130" s="27">
        <f>SUM(G131:G132)</f>
        <v>0</v>
      </c>
    </row>
    <row r="131" spans="1:7">
      <c r="A131" s="13" t="s">
        <v>26</v>
      </c>
      <c r="B131" s="12"/>
      <c r="C131" s="7">
        <v>757000</v>
      </c>
      <c r="D131" s="7"/>
      <c r="E131" s="7"/>
      <c r="F131" s="7"/>
      <c r="G131" s="7"/>
    </row>
    <row r="132" spans="1:7">
      <c r="A132" s="13" t="s">
        <v>27</v>
      </c>
      <c r="B132" s="12"/>
      <c r="C132" s="7">
        <v>400000</v>
      </c>
      <c r="D132" s="7">
        <v>2800000</v>
      </c>
      <c r="E132" s="7"/>
      <c r="F132" s="7"/>
      <c r="G132" s="7"/>
    </row>
    <row r="133" spans="1:7">
      <c r="A133" s="65" t="s">
        <v>53</v>
      </c>
      <c r="B133" s="29"/>
      <c r="C133" s="27">
        <f>SUM(C134:C135)</f>
        <v>1308200</v>
      </c>
      <c r="D133" s="27">
        <f>SUM(D134:D135)</f>
        <v>750000</v>
      </c>
      <c r="E133" s="27">
        <f>SUM(E134:E135)</f>
        <v>0</v>
      </c>
      <c r="F133" s="27">
        <f>SUM(F134:F135)</f>
        <v>0</v>
      </c>
      <c r="G133" s="27">
        <f>SUM(G134:G135)</f>
        <v>0</v>
      </c>
    </row>
    <row r="134" spans="1:7">
      <c r="A134" s="13" t="s">
        <v>26</v>
      </c>
      <c r="B134" s="12"/>
      <c r="C134" s="7">
        <v>630000</v>
      </c>
      <c r="D134" s="7"/>
      <c r="E134" s="7"/>
      <c r="F134" s="7"/>
      <c r="G134" s="7"/>
    </row>
    <row r="135" spans="1:7">
      <c r="A135" s="13" t="s">
        <v>27</v>
      </c>
      <c r="B135" s="12"/>
      <c r="C135" s="7">
        <f>210000+468200</f>
        <v>678200</v>
      </c>
      <c r="D135" s="7">
        <v>750000</v>
      </c>
      <c r="E135" s="7"/>
      <c r="F135" s="7"/>
      <c r="G135" s="7"/>
    </row>
    <row r="136" spans="1:7" ht="13.5" customHeight="1">
      <c r="A136" s="65" t="s">
        <v>54</v>
      </c>
      <c r="B136" s="29"/>
      <c r="C136" s="27">
        <f>SUM(C137:C138)</f>
        <v>890000</v>
      </c>
      <c r="D136" s="27">
        <f>SUM(D137:D138)</f>
        <v>1050000</v>
      </c>
      <c r="E136" s="27">
        <f>SUM(E137:E138)</f>
        <v>0</v>
      </c>
      <c r="F136" s="27">
        <f>SUM(F137:F138)</f>
        <v>0</v>
      </c>
      <c r="G136" s="27">
        <f>SUM(G137:G138)</f>
        <v>0</v>
      </c>
    </row>
    <row r="137" spans="1:7" ht="13.5" customHeight="1">
      <c r="A137" s="13" t="s">
        <v>26</v>
      </c>
      <c r="B137" s="12"/>
      <c r="C137" s="7">
        <v>623000</v>
      </c>
      <c r="D137" s="7">
        <v>700000</v>
      </c>
      <c r="E137" s="16"/>
      <c r="F137" s="7"/>
      <c r="G137" s="7"/>
    </row>
    <row r="138" spans="1:7">
      <c r="A138" s="13" t="s">
        <v>27</v>
      </c>
      <c r="B138" s="12"/>
      <c r="C138" s="7">
        <v>267000</v>
      </c>
      <c r="D138" s="7">
        <v>350000</v>
      </c>
      <c r="E138" s="16"/>
      <c r="F138" s="7"/>
      <c r="G138" s="7"/>
    </row>
    <row r="139" spans="1:7">
      <c r="A139" s="65" t="s">
        <v>55</v>
      </c>
      <c r="B139" s="29"/>
      <c r="C139" s="27">
        <f>SUM(C140:C141)</f>
        <v>325311</v>
      </c>
      <c r="D139" s="27">
        <f>SUM(D140:D141)</f>
        <v>950000</v>
      </c>
      <c r="E139" s="27">
        <f>SUM(E140:E141)</f>
        <v>0</v>
      </c>
      <c r="F139" s="27">
        <f>SUM(F140:F141)</f>
        <v>0</v>
      </c>
      <c r="G139" s="27">
        <f>SUM(G140:G141)</f>
        <v>0</v>
      </c>
    </row>
    <row r="140" spans="1:7">
      <c r="A140" s="13" t="s">
        <v>26</v>
      </c>
      <c r="B140" s="12"/>
      <c r="C140" s="7"/>
      <c r="D140" s="7"/>
      <c r="E140" s="7"/>
      <c r="F140" s="7"/>
      <c r="G140" s="7"/>
    </row>
    <row r="141" spans="1:7">
      <c r="A141" s="13" t="s">
        <v>27</v>
      </c>
      <c r="B141" s="12"/>
      <c r="C141" s="7">
        <v>325311</v>
      </c>
      <c r="D141" s="7">
        <v>950000</v>
      </c>
      <c r="E141" s="7"/>
      <c r="F141" s="7"/>
      <c r="G141" s="7"/>
    </row>
    <row r="142" spans="1:7">
      <c r="A142" s="65" t="s">
        <v>56</v>
      </c>
      <c r="B142" s="29"/>
      <c r="C142" s="27">
        <f>SUM(C143:C144)</f>
        <v>0</v>
      </c>
      <c r="D142" s="27">
        <f>SUM(D143:D144)</f>
        <v>500000</v>
      </c>
      <c r="E142" s="27">
        <f>SUM(E143:E144)</f>
        <v>0</v>
      </c>
      <c r="F142" s="27">
        <f>SUM(F143:F144)</f>
        <v>0</v>
      </c>
      <c r="G142" s="27">
        <f>SUM(G143:G144)</f>
        <v>0</v>
      </c>
    </row>
    <row r="143" spans="1:7">
      <c r="A143" s="13" t="s">
        <v>26</v>
      </c>
      <c r="B143" s="12"/>
      <c r="C143" s="7"/>
      <c r="D143" s="7"/>
      <c r="E143" s="7"/>
      <c r="F143" s="7"/>
      <c r="G143" s="7"/>
    </row>
    <row r="144" spans="1:7">
      <c r="A144" s="13" t="s">
        <v>27</v>
      </c>
      <c r="B144" s="12"/>
      <c r="C144" s="7">
        <f>350000-350000</f>
        <v>0</v>
      </c>
      <c r="D144" s="7">
        <v>500000</v>
      </c>
      <c r="E144" s="7"/>
      <c r="F144" s="7"/>
      <c r="G144" s="7">
        <v>0</v>
      </c>
    </row>
    <row r="145" spans="1:7">
      <c r="A145" s="65" t="s">
        <v>57</v>
      </c>
      <c r="B145" s="29"/>
      <c r="C145" s="27">
        <f>SUM(C146:C147)</f>
        <v>0</v>
      </c>
      <c r="D145" s="27">
        <f>SUM(D146:D147)</f>
        <v>2000000</v>
      </c>
      <c r="E145" s="27">
        <f>SUM(E146:E147)</f>
        <v>3000000</v>
      </c>
      <c r="F145" s="27">
        <f>SUM(F146:F147)</f>
        <v>0</v>
      </c>
      <c r="G145" s="27">
        <f>SUM(G146:G147)</f>
        <v>0</v>
      </c>
    </row>
    <row r="146" spans="1:7">
      <c r="A146" s="13" t="s">
        <v>26</v>
      </c>
      <c r="B146" s="12"/>
      <c r="C146" s="7"/>
      <c r="D146" s="7"/>
      <c r="E146" s="7">
        <v>600000</v>
      </c>
      <c r="F146" s="7"/>
      <c r="G146" s="7"/>
    </row>
    <row r="147" spans="1:7">
      <c r="A147" s="13" t="s">
        <v>27</v>
      </c>
      <c r="B147" s="12"/>
      <c r="C147" s="7"/>
      <c r="D147" s="7">
        <v>2000000</v>
      </c>
      <c r="E147" s="7">
        <v>2400000</v>
      </c>
      <c r="F147" s="7"/>
      <c r="G147" s="7"/>
    </row>
    <row r="148" spans="1:7">
      <c r="A148" s="65" t="s">
        <v>58</v>
      </c>
      <c r="B148" s="29"/>
      <c r="C148" s="27">
        <f>SUM(C149:C150)</f>
        <v>100000</v>
      </c>
      <c r="D148" s="27">
        <f>SUM(D149:D150)</f>
        <v>0</v>
      </c>
      <c r="E148" s="27">
        <f>SUM(E149:E150)</f>
        <v>6500000</v>
      </c>
      <c r="F148" s="27">
        <f>SUM(F149:F150)</f>
        <v>6500000</v>
      </c>
      <c r="G148" s="27">
        <f>SUM(G149:G150)</f>
        <v>0</v>
      </c>
    </row>
    <row r="149" spans="1:7">
      <c r="A149" s="13" t="s">
        <v>26</v>
      </c>
      <c r="B149" s="12"/>
      <c r="C149" s="7"/>
      <c r="D149" s="7"/>
      <c r="E149" s="7"/>
      <c r="F149" s="7"/>
      <c r="G149" s="7"/>
    </row>
    <row r="150" spans="1:7">
      <c r="A150" s="13" t="s">
        <v>27</v>
      </c>
      <c r="B150" s="12"/>
      <c r="C150" s="7">
        <v>100000</v>
      </c>
      <c r="D150" s="7"/>
      <c r="E150" s="7">
        <v>6500000</v>
      </c>
      <c r="F150" s="7">
        <v>6500000</v>
      </c>
      <c r="G150" s="7"/>
    </row>
    <row r="151" spans="1:7">
      <c r="A151" s="65" t="s">
        <v>59</v>
      </c>
      <c r="B151" s="29"/>
      <c r="C151" s="27">
        <f>SUM(C152:C153)</f>
        <v>0</v>
      </c>
      <c r="D151" s="27">
        <f>SUM(D152:D153)</f>
        <v>0</v>
      </c>
      <c r="E151" s="27">
        <f>SUM(E152:E153)</f>
        <v>6000000</v>
      </c>
      <c r="F151" s="27">
        <f>SUM(F152:F153)</f>
        <v>6000000</v>
      </c>
      <c r="G151" s="27">
        <f>SUM(G152:G153)</f>
        <v>6000000</v>
      </c>
    </row>
    <row r="152" spans="1:7">
      <c r="A152" s="13" t="s">
        <v>26</v>
      </c>
      <c r="B152" s="12"/>
      <c r="C152" s="7"/>
      <c r="D152" s="16"/>
      <c r="E152" s="7">
        <v>4000000</v>
      </c>
      <c r="F152" s="7">
        <v>4000000</v>
      </c>
      <c r="G152" s="7">
        <v>4000000</v>
      </c>
    </row>
    <row r="153" spans="1:7">
      <c r="A153" s="13" t="s">
        <v>27</v>
      </c>
      <c r="B153" s="12"/>
      <c r="C153" s="7"/>
      <c r="D153" s="16"/>
      <c r="E153" s="7">
        <v>2000000</v>
      </c>
      <c r="F153" s="7">
        <v>2000000</v>
      </c>
      <c r="G153" s="7">
        <v>2000000</v>
      </c>
    </row>
    <row r="154" spans="1:7">
      <c r="A154" s="65" t="s">
        <v>60</v>
      </c>
      <c r="B154" s="29"/>
      <c r="C154" s="27">
        <f>SUM(C155:C156)</f>
        <v>0</v>
      </c>
      <c r="D154" s="27">
        <f>SUM(D155:D156)</f>
        <v>100000</v>
      </c>
      <c r="E154" s="27">
        <f>SUM(E155:E156)</f>
        <v>320000</v>
      </c>
      <c r="F154" s="27">
        <f>SUM(F155:F156)</f>
        <v>0</v>
      </c>
      <c r="G154" s="27">
        <f>SUM(G155:G156)</f>
        <v>0</v>
      </c>
    </row>
    <row r="155" spans="1:7">
      <c r="A155" s="13" t="s">
        <v>26</v>
      </c>
      <c r="B155" s="12"/>
      <c r="C155" s="7"/>
      <c r="D155" s="7"/>
      <c r="E155" s="7"/>
      <c r="F155" s="7"/>
      <c r="G155" s="7"/>
    </row>
    <row r="156" spans="1:7">
      <c r="A156" s="13" t="s">
        <v>27</v>
      </c>
      <c r="B156" s="12"/>
      <c r="C156" s="7"/>
      <c r="D156" s="7">
        <v>100000</v>
      </c>
      <c r="E156" s="7">
        <v>320000</v>
      </c>
      <c r="F156" s="7"/>
      <c r="G156" s="7"/>
    </row>
    <row r="157" spans="1:7">
      <c r="A157" s="65" t="s">
        <v>61</v>
      </c>
      <c r="B157" s="29"/>
      <c r="C157" s="27">
        <f>SUM(C158:C159)</f>
        <v>0</v>
      </c>
      <c r="D157" s="27">
        <f>SUM(D158:D159)</f>
        <v>0</v>
      </c>
      <c r="E157" s="27">
        <f>SUM(E158:E159)</f>
        <v>1300000</v>
      </c>
      <c r="F157" s="27">
        <f>SUM(F158:F159)</f>
        <v>0</v>
      </c>
      <c r="G157" s="27">
        <f>SUM(G158:G159)</f>
        <v>0</v>
      </c>
    </row>
    <row r="158" spans="1:7">
      <c r="A158" s="13" t="s">
        <v>26</v>
      </c>
      <c r="B158" s="12"/>
      <c r="C158" s="7"/>
      <c r="D158" s="7"/>
      <c r="E158" s="7"/>
      <c r="F158" s="7"/>
      <c r="G158" s="7"/>
    </row>
    <row r="159" spans="1:7">
      <c r="A159" s="13" t="s">
        <v>27</v>
      </c>
      <c r="B159" s="12"/>
      <c r="C159" s="7"/>
      <c r="D159" s="7"/>
      <c r="E159" s="7">
        <v>1300000</v>
      </c>
      <c r="F159" s="7"/>
      <c r="G159" s="7"/>
    </row>
    <row r="160" spans="1:7">
      <c r="A160" s="65" t="s">
        <v>62</v>
      </c>
      <c r="B160" s="29"/>
      <c r="C160" s="27">
        <f>SUM(C161:C162)</f>
        <v>0</v>
      </c>
      <c r="D160" s="27">
        <f>SUM(D161:D162)</f>
        <v>50000</v>
      </c>
      <c r="E160" s="27">
        <f>SUM(E161:E162)</f>
        <v>50000</v>
      </c>
      <c r="F160" s="27">
        <f>SUM(F161:F162)</f>
        <v>0</v>
      </c>
      <c r="G160" s="27">
        <f>SUM(G161:G162)</f>
        <v>0</v>
      </c>
    </row>
    <row r="161" spans="1:7">
      <c r="A161" s="13" t="s">
        <v>26</v>
      </c>
      <c r="B161" s="12"/>
      <c r="C161" s="7"/>
      <c r="D161" s="7"/>
      <c r="E161" s="7"/>
      <c r="F161" s="7"/>
      <c r="G161" s="7"/>
    </row>
    <row r="162" spans="1:7">
      <c r="A162" s="13" t="s">
        <v>27</v>
      </c>
      <c r="B162" s="12"/>
      <c r="C162" s="7"/>
      <c r="D162" s="7">
        <v>50000</v>
      </c>
      <c r="E162" s="7">
        <v>50000</v>
      </c>
      <c r="F162" s="7"/>
      <c r="G162" s="7"/>
    </row>
    <row r="163" spans="1:7">
      <c r="A163" s="65" t="s">
        <v>63</v>
      </c>
      <c r="B163" s="29"/>
      <c r="C163" s="27">
        <f>SUM(C164:C165)</f>
        <v>0</v>
      </c>
      <c r="D163" s="27">
        <f>SUM(D164:D165)</f>
        <v>0</v>
      </c>
      <c r="E163" s="27">
        <f>SUM(E164:E165)</f>
        <v>1000000</v>
      </c>
      <c r="F163" s="27">
        <f>SUM(F164:F165)</f>
        <v>1000000</v>
      </c>
      <c r="G163" s="27">
        <f>SUM(G164:G165)</f>
        <v>0</v>
      </c>
    </row>
    <row r="164" spans="1:7">
      <c r="A164" s="13" t="s">
        <v>26</v>
      </c>
      <c r="B164" s="12"/>
      <c r="C164" s="7"/>
      <c r="D164" s="7"/>
      <c r="E164" s="7">
        <v>700000</v>
      </c>
      <c r="F164" s="7">
        <v>700000</v>
      </c>
      <c r="G164" s="7"/>
    </row>
    <row r="165" spans="1:7">
      <c r="A165" s="13" t="s">
        <v>27</v>
      </c>
      <c r="B165" s="12"/>
      <c r="C165" s="7"/>
      <c r="D165" s="7"/>
      <c r="E165" s="7">
        <v>300000</v>
      </c>
      <c r="F165" s="7">
        <v>300000</v>
      </c>
      <c r="G165" s="7"/>
    </row>
    <row r="166" spans="1:7">
      <c r="A166" s="65" t="s">
        <v>64</v>
      </c>
      <c r="B166" s="29"/>
      <c r="C166" s="27">
        <f>SUM(C167:C168)</f>
        <v>0</v>
      </c>
      <c r="D166" s="27">
        <f>SUM(D167:D168)</f>
        <v>0</v>
      </c>
      <c r="E166" s="27">
        <f>SUM(E167:E168)</f>
        <v>0</v>
      </c>
      <c r="F166" s="27">
        <f>SUM(F167:F168)</f>
        <v>0</v>
      </c>
      <c r="G166" s="27">
        <f>SUM(G167:G168)</f>
        <v>1000000</v>
      </c>
    </row>
    <row r="167" spans="1:7">
      <c r="A167" s="13" t="s">
        <v>26</v>
      </c>
      <c r="B167" s="12"/>
      <c r="C167" s="7"/>
      <c r="D167" s="7"/>
      <c r="E167" s="7"/>
      <c r="F167" s="7"/>
      <c r="G167" s="7">
        <v>700000</v>
      </c>
    </row>
    <row r="168" spans="1:7">
      <c r="A168" s="13" t="s">
        <v>27</v>
      </c>
      <c r="B168" s="12"/>
      <c r="C168" s="7"/>
      <c r="D168" s="7"/>
      <c r="E168" s="7"/>
      <c r="F168" s="7"/>
      <c r="G168" s="7">
        <v>300000</v>
      </c>
    </row>
    <row r="169" spans="1:7">
      <c r="A169" s="65" t="s">
        <v>65</v>
      </c>
      <c r="B169" s="29"/>
      <c r="C169" s="27">
        <f>SUM(C170:C171)</f>
        <v>0</v>
      </c>
      <c r="D169" s="27">
        <f>SUM(D170:D171)</f>
        <v>430000</v>
      </c>
      <c r="E169" s="27">
        <f>SUM(E170:E171)</f>
        <v>620000</v>
      </c>
      <c r="F169" s="27">
        <f>SUM(F170:F171)</f>
        <v>620000</v>
      </c>
      <c r="G169" s="27">
        <f>SUM(G170:G171)</f>
        <v>680000</v>
      </c>
    </row>
    <row r="170" spans="1:7">
      <c r="A170" s="13" t="s">
        <v>26</v>
      </c>
      <c r="B170" s="12"/>
      <c r="C170" s="7"/>
      <c r="D170" s="7"/>
      <c r="E170" s="7"/>
      <c r="F170" s="7"/>
      <c r="G170" s="7"/>
    </row>
    <row r="171" spans="1:7">
      <c r="A171" s="13" t="s">
        <v>27</v>
      </c>
      <c r="B171" s="12"/>
      <c r="C171" s="7"/>
      <c r="D171" s="7">
        <v>430000</v>
      </c>
      <c r="E171" s="7">
        <v>620000</v>
      </c>
      <c r="F171" s="7">
        <v>620000</v>
      </c>
      <c r="G171" s="7">
        <v>680000</v>
      </c>
    </row>
    <row r="172" spans="1:7">
      <c r="A172" s="65" t="s">
        <v>66</v>
      </c>
      <c r="B172" s="29"/>
      <c r="C172" s="27">
        <f>SUM(C173:C174)</f>
        <v>0</v>
      </c>
      <c r="D172" s="27">
        <f>SUM(D173:D174)</f>
        <v>0</v>
      </c>
      <c r="E172" s="27">
        <f>SUM(E173:E174)</f>
        <v>50000</v>
      </c>
      <c r="F172" s="27">
        <f>SUM(F173:F174)</f>
        <v>650000</v>
      </c>
      <c r="G172" s="27">
        <f>SUM(G173:G174)</f>
        <v>0</v>
      </c>
    </row>
    <row r="173" spans="1:7">
      <c r="A173" s="13" t="s">
        <v>26</v>
      </c>
      <c r="B173" s="12"/>
      <c r="C173" s="7"/>
      <c r="D173" s="7"/>
      <c r="E173" s="7"/>
      <c r="F173" s="7"/>
      <c r="G173" s="7"/>
    </row>
    <row r="174" spans="1:7">
      <c r="A174" s="13" t="s">
        <v>27</v>
      </c>
      <c r="B174" s="12"/>
      <c r="C174" s="7"/>
      <c r="D174" s="7"/>
      <c r="E174" s="7">
        <v>50000</v>
      </c>
      <c r="F174" s="7">
        <v>650000</v>
      </c>
      <c r="G174" s="7"/>
    </row>
    <row r="175" spans="1:7">
      <c r="A175" s="65" t="s">
        <v>67</v>
      </c>
      <c r="B175" s="29"/>
      <c r="C175" s="27">
        <f>SUM(C176:C177)</f>
        <v>0</v>
      </c>
      <c r="D175" s="27">
        <f>SUM(D176:D177)</f>
        <v>0</v>
      </c>
      <c r="E175" s="27">
        <f>SUM(E176:E177)</f>
        <v>375000</v>
      </c>
      <c r="F175" s="27">
        <f>SUM(F176:F177)</f>
        <v>0</v>
      </c>
      <c r="G175" s="27">
        <f>SUM(G176:G177)</f>
        <v>0</v>
      </c>
    </row>
    <row r="176" spans="1:7">
      <c r="A176" s="13" t="s">
        <v>26</v>
      </c>
      <c r="B176" s="12"/>
      <c r="C176" s="7"/>
      <c r="D176" s="7"/>
      <c r="E176" s="7">
        <v>375000</v>
      </c>
      <c r="F176" s="7"/>
      <c r="G176" s="7"/>
    </row>
    <row r="177" spans="1:7">
      <c r="A177" s="13" t="s">
        <v>27</v>
      </c>
      <c r="B177" s="12"/>
      <c r="C177" s="7"/>
      <c r="D177" s="7"/>
      <c r="E177" s="7"/>
      <c r="F177" s="7"/>
      <c r="G177" s="7"/>
    </row>
    <row r="178" spans="1:7">
      <c r="A178" s="65" t="s">
        <v>68</v>
      </c>
      <c r="B178" s="29"/>
      <c r="C178" s="27">
        <f>SUM(C179:C180)</f>
        <v>0</v>
      </c>
      <c r="D178" s="27">
        <f>SUM(D179:D180)</f>
        <v>0</v>
      </c>
      <c r="E178" s="27">
        <f>SUM(E179:E180)</f>
        <v>100000</v>
      </c>
      <c r="F178" s="27">
        <f>SUM(F179:F180)</f>
        <v>0</v>
      </c>
      <c r="G178" s="27">
        <f>SUM(G179:G180)</f>
        <v>0</v>
      </c>
    </row>
    <row r="179" spans="1:7">
      <c r="A179" s="13" t="s">
        <v>26</v>
      </c>
      <c r="B179" s="12"/>
      <c r="C179" s="7"/>
      <c r="D179" s="7"/>
      <c r="E179" s="7">
        <v>100000</v>
      </c>
      <c r="F179" s="7"/>
      <c r="G179" s="7"/>
    </row>
    <row r="180" spans="1:7">
      <c r="A180" s="13" t="s">
        <v>27</v>
      </c>
      <c r="B180" s="12"/>
      <c r="C180" s="7"/>
      <c r="D180" s="7"/>
      <c r="E180" s="7"/>
      <c r="F180" s="7"/>
      <c r="G180" s="7"/>
    </row>
    <row r="181" spans="1:7">
      <c r="A181" s="65" t="s">
        <v>69</v>
      </c>
      <c r="B181" s="29"/>
      <c r="C181" s="27">
        <f>SUM(C182:C183)</f>
        <v>0</v>
      </c>
      <c r="D181" s="27">
        <f>SUM(D182:D183)</f>
        <v>1800000</v>
      </c>
      <c r="E181" s="27">
        <f>SUM(E182:E183)</f>
        <v>0</v>
      </c>
      <c r="F181" s="27">
        <f>SUM(F182:F183)</f>
        <v>0</v>
      </c>
      <c r="G181" s="27">
        <f>SUM(G182:G183)</f>
        <v>0</v>
      </c>
    </row>
    <row r="182" spans="1:7">
      <c r="A182" s="13" t="s">
        <v>26</v>
      </c>
      <c r="B182" s="12"/>
      <c r="C182" s="7"/>
      <c r="D182" s="7"/>
      <c r="E182" s="7"/>
      <c r="F182" s="7"/>
      <c r="G182" s="16"/>
    </row>
    <row r="183" spans="1:7">
      <c r="A183" s="13" t="s">
        <v>27</v>
      </c>
      <c r="B183" s="12"/>
      <c r="C183" s="7"/>
      <c r="D183" s="7">
        <v>1800000</v>
      </c>
      <c r="E183" s="7"/>
      <c r="F183" s="7"/>
      <c r="G183" s="16"/>
    </row>
    <row r="184" spans="1:7">
      <c r="A184" s="65" t="s">
        <v>70</v>
      </c>
      <c r="B184" s="29"/>
      <c r="C184" s="27">
        <f>SUM(C185:C186)</f>
        <v>0</v>
      </c>
      <c r="D184" s="27">
        <f>SUM(D185:D186)</f>
        <v>0</v>
      </c>
      <c r="E184" s="27">
        <f>SUM(E185:E186)</f>
        <v>2000000</v>
      </c>
      <c r="F184" s="27">
        <f>SUM(F185:F186)</f>
        <v>0</v>
      </c>
      <c r="G184" s="27">
        <f>SUM(G185:G186)</f>
        <v>0</v>
      </c>
    </row>
    <row r="185" spans="1:7">
      <c r="A185" s="13" t="s">
        <v>26</v>
      </c>
      <c r="B185" s="12"/>
      <c r="C185" s="7"/>
      <c r="D185" s="7"/>
      <c r="E185" s="7">
        <v>2000000</v>
      </c>
      <c r="F185" s="7"/>
      <c r="G185" s="7"/>
    </row>
    <row r="186" spans="1:7">
      <c r="A186" s="13" t="s">
        <v>27</v>
      </c>
      <c r="B186" s="12"/>
      <c r="C186" s="7"/>
      <c r="D186" s="7"/>
      <c r="E186" s="7"/>
      <c r="F186" s="7"/>
      <c r="G186" s="7"/>
    </row>
    <row r="187" spans="1:7">
      <c r="A187" s="65" t="s">
        <v>71</v>
      </c>
      <c r="B187" s="29"/>
      <c r="C187" s="27">
        <f>SUM(C188:C189)</f>
        <v>25037889</v>
      </c>
      <c r="D187" s="27">
        <f>SUM(D188:D189)</f>
        <v>18854500</v>
      </c>
      <c r="E187" s="27">
        <f>SUM(E188:E189)</f>
        <v>9485000</v>
      </c>
      <c r="F187" s="27">
        <f>SUM(F188:F189)</f>
        <v>19420000</v>
      </c>
      <c r="G187" s="27">
        <f>SUM(G188:G189)</f>
        <v>22320000</v>
      </c>
    </row>
    <row r="188" spans="1:7">
      <c r="A188" s="13" t="s">
        <v>26</v>
      </c>
      <c r="B188" s="12"/>
      <c r="C188" s="7">
        <f>C89-C95-C98-C101-C104-C107-C110-C113-C116-C119-C122-C125-C128-C131-C134-C137-C140-C143-C146-C149-C152-C155-C158-C161-C164-C167-C170-C173-C176-C179-C182-C185</f>
        <v>4790000</v>
      </c>
      <c r="D188" s="7">
        <f>D89-D95-D98-D101-D104-D107-D110-D113-D116-D119-D122-D125-D128-D131-D134-D137-D140-D143-D146-D149-D152-D155-D158-D161-D164-D167-D170-D173-D176-D179-D182-D185</f>
        <v>3134500</v>
      </c>
      <c r="E188" s="7">
        <f t="shared" ref="E188:G189" si="17">E89-E95-E98-E101-E104-E107-E110-E113-E116-E119-E122-E125-E128-E131-E134-E137-E140-E143-E146-E149-E152-E155-E158-E161-E164-E167-E170-E173-E176-E179-E182-E185</f>
        <v>225000</v>
      </c>
      <c r="F188" s="7">
        <f t="shared" si="17"/>
        <v>1300000</v>
      </c>
      <c r="G188" s="7">
        <f t="shared" si="17"/>
        <v>3300000</v>
      </c>
    </row>
    <row r="189" spans="1:7">
      <c r="A189" s="13" t="s">
        <v>27</v>
      </c>
      <c r="B189" s="12"/>
      <c r="C189" s="7">
        <f>C90-C96-C99-C102-C105-C108-C111-C114-C117-C120-C123-C126-C129-C132-C135-C138-C141-C144-C147-C150-C153-C156-C159-C162-C165-C168-C171-C174-C177-C180-C183-C186</f>
        <v>20247889</v>
      </c>
      <c r="D189" s="7">
        <f>D90-D96-D99-D102-D105-D108-D111-D114-D117-D120-D123-D126-D129-D132-D135-D138-D141-D144-D147-D150-D153-D156-D159-D162-D165-D168-D171-D174-D177-D180-D183-D186</f>
        <v>15720000</v>
      </c>
      <c r="E189" s="7">
        <f t="shared" si="17"/>
        <v>9260000</v>
      </c>
      <c r="F189" s="7">
        <f t="shared" si="17"/>
        <v>18120000</v>
      </c>
      <c r="G189" s="7">
        <f t="shared" si="17"/>
        <v>19020000</v>
      </c>
    </row>
    <row r="190" spans="1:7">
      <c r="A190" s="66" t="s">
        <v>72</v>
      </c>
      <c r="B190" s="71"/>
      <c r="C190" s="28">
        <f>SUM(C191:C192)</f>
        <v>38000000</v>
      </c>
      <c r="D190" s="28">
        <f>SUM(D191:D192)</f>
        <v>53000000</v>
      </c>
      <c r="E190" s="28">
        <f>SUM(E191:E192)</f>
        <v>44000000</v>
      </c>
      <c r="F190" s="28">
        <f>SUM(F191:F192)</f>
        <v>42000000</v>
      </c>
      <c r="G190" s="28">
        <f>SUM(G191:G192)</f>
        <v>39000000</v>
      </c>
    </row>
    <row r="191" spans="1:7">
      <c r="A191" s="13" t="s">
        <v>26</v>
      </c>
      <c r="B191" s="12"/>
      <c r="C191" s="7">
        <f>C95+C98+C101+C104+C107+C110+C113+C116+C119+C122+C125+C128+C131+C134+C137+C140+C143+C146+C149+C152+C155+C158+C161+C164+C167+C170+C173+C176+C179+C182+C185+C188</f>
        <v>8000000</v>
      </c>
      <c r="D191" s="7">
        <f>D95+D98+D101+D104+D107+D110+D113+D116+D119+D122+D125+D128+D131+D134+D137+D140+D143+D146+D149+D152+D155+D158+D161+D164+D167+D170+D173+D176+D179+D182+D185+D188</f>
        <v>11000000</v>
      </c>
      <c r="E191" s="7">
        <f t="shared" ref="E191:G192" si="18">E95+E98+E101+E104+E107+E110+E113+E116+E119+E122+E125+E128+E131+E134+E137+E140+E143+E146+E149+E152+E155+E158+E161+E164+E167+E170+E173+E176+E179+E182+E185+E188</f>
        <v>8000000</v>
      </c>
      <c r="F191" s="7">
        <f t="shared" si="18"/>
        <v>7000000</v>
      </c>
      <c r="G191" s="7">
        <f t="shared" si="18"/>
        <v>8000000</v>
      </c>
    </row>
    <row r="192" spans="1:7">
      <c r="A192" s="13" t="s">
        <v>27</v>
      </c>
      <c r="B192" s="12"/>
      <c r="C192" s="7">
        <f>C96+C99+C102+C105+C108+C111+C114+C117+C120+C123+C126+C129+C132+C135+C138+C141+C144+C147+C150+C153+C156+C159+C162+C165+C168+C171+C174+C177+C180+C183+C186+C189</f>
        <v>30000000</v>
      </c>
      <c r="D192" s="7">
        <f>D96+D99+D102+D105+D108+D111+D114+D117+D120+D123+D126+D129+D132+D135+D138+D141+D144+D147+D150+D153+D156+D159+D162+D165+D168+D171+D174+D177+D180+D183+D186+D189</f>
        <v>42000000</v>
      </c>
      <c r="E192" s="7">
        <f t="shared" si="18"/>
        <v>36000000</v>
      </c>
      <c r="F192" s="7">
        <f t="shared" si="18"/>
        <v>35000000</v>
      </c>
      <c r="G192" s="7">
        <f t="shared" si="18"/>
        <v>31000000</v>
      </c>
    </row>
    <row r="193" spans="3:7" ht="8.25" customHeight="1"/>
    <row r="194" spans="3:7" hidden="1">
      <c r="C194" s="17"/>
      <c r="D194" s="17"/>
      <c r="E194" s="17"/>
      <c r="F194" s="17"/>
      <c r="G194" s="17"/>
    </row>
    <row r="195" spans="3:7" hidden="1">
      <c r="C195" s="17"/>
      <c r="D195" s="17"/>
      <c r="E195" s="17"/>
      <c r="F195" s="17"/>
      <c r="G195" s="17"/>
    </row>
    <row r="196" spans="3:7" hidden="1">
      <c r="C196" s="17"/>
      <c r="D196" s="17"/>
      <c r="E196" s="17"/>
      <c r="F196" s="17"/>
      <c r="G196" s="17"/>
    </row>
    <row r="197" spans="3:7" hidden="1">
      <c r="C197" s="17"/>
      <c r="D197" s="17"/>
      <c r="E197" s="17"/>
      <c r="F197" s="17"/>
      <c r="G197" s="17"/>
    </row>
    <row r="198" spans="3:7" hidden="1">
      <c r="C198" s="17"/>
      <c r="D198" s="17"/>
      <c r="E198" s="17"/>
      <c r="F198" s="17"/>
      <c r="G198" s="17"/>
    </row>
    <row r="199" spans="3:7" hidden="1">
      <c r="C199" s="17"/>
      <c r="D199" s="17"/>
      <c r="E199" s="17"/>
      <c r="F199" s="17"/>
      <c r="G199" s="17"/>
    </row>
    <row r="200" spans="3:7" hidden="1">
      <c r="C200" s="17"/>
      <c r="D200" s="17"/>
      <c r="E200" s="17"/>
      <c r="F200" s="17"/>
      <c r="G200" s="17"/>
    </row>
    <row r="201" spans="3:7" hidden="1">
      <c r="C201" s="17"/>
      <c r="D201" s="17"/>
      <c r="E201" s="17"/>
      <c r="F201" s="17"/>
      <c r="G201" s="17"/>
    </row>
    <row r="202" spans="3:7" hidden="1">
      <c r="C202" s="17"/>
      <c r="D202" s="17"/>
      <c r="E202" s="17"/>
      <c r="F202" s="17"/>
      <c r="G202" s="17"/>
    </row>
    <row r="203" spans="3:7" hidden="1">
      <c r="C203" s="17"/>
      <c r="D203" s="17"/>
      <c r="E203" s="17"/>
      <c r="F203" s="17"/>
      <c r="G203" s="17"/>
    </row>
  </sheetData>
  <conditionalFormatting sqref="B49:G49">
    <cfRule type="cellIs" dxfId="0" priority="5" stopIfTrue="1" operator="lessThan">
      <formula>0</formula>
    </cfRule>
  </conditionalFormatting>
  <pageMargins left="0.74803149606299213" right="0.35433070866141736" top="0.98425196850393704" bottom="0.98425196850393704" header="0.51181102362204722" footer="0.51181102362204722"/>
  <pageSetup paperSize="9" scale="80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Strateegia vorm KOV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2023-03-14T08:11:04Z</dcterms:created>
  <dcterms:modified xsi:type="dcterms:W3CDTF">2023-03-14T09:08:12Z</dcterms:modified>
</cp:coreProperties>
</file>